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ml.chartshapes+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3.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15.xml" ContentType="application/vnd.openxmlformats-officedocument.drawing+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16.xml" ContentType="application/vnd.openxmlformats-officedocument.drawing+xml"/>
  <Override PartName="/xl/charts/chart23.xml" ContentType="application/vnd.openxmlformats-officedocument.drawingml.chart+xml"/>
  <Override PartName="/xl/charts/style21.xml" ContentType="application/vnd.ms-office.chartstyle+xml"/>
  <Override PartName="/xl/charts/colors21.xml" ContentType="application/vnd.ms-office.chartcolorstyle+xml"/>
  <Override PartName="/xl/charts/chart24.xml" ContentType="application/vnd.openxmlformats-officedocument.drawingml.chart+xml"/>
  <Override PartName="/xl/charts/style22.xml" ContentType="application/vnd.ms-office.chartstyle+xml"/>
  <Override PartName="/xl/charts/colors22.xml" ContentType="application/vnd.ms-office.chartcolorstyle+xml"/>
  <Override PartName="/xl/charts/chart25.xml" ContentType="application/vnd.openxmlformats-officedocument.drawingml.chart+xml"/>
  <Override PartName="/xl/charts/style23.xml" ContentType="application/vnd.ms-office.chartstyle+xml"/>
  <Override PartName="/xl/charts/colors23.xml" ContentType="application/vnd.ms-office.chartcolorstyle+xml"/>
  <Override PartName="/xl/drawings/drawing17.xml" ContentType="application/vnd.openxmlformats-officedocument.drawing+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24226"/>
  <mc:AlternateContent xmlns:mc="http://schemas.openxmlformats.org/markup-compatibility/2006">
    <mc:Choice Requires="x15">
      <x15ac:absPath xmlns:x15ac="http://schemas.microsoft.com/office/spreadsheetml/2010/11/ac" url="C:\Users\Admin\surfdrive\Projects\Corjan - CGE\Discussiemodel\"/>
    </mc:Choice>
  </mc:AlternateContent>
  <xr:revisionPtr revIDLastSave="0" documentId="13_ncr:1_{D797B89B-652F-4887-AA94-7D5BCE9AFAC8}" xr6:coauthVersionLast="47" xr6:coauthVersionMax="47" xr10:uidLastSave="{00000000-0000-0000-0000-000000000000}"/>
  <bookViews>
    <workbookView xWindow="-120" yWindow="-120" windowWidth="29040" windowHeight="15840" xr2:uid="{00000000-000D-0000-FFFF-FFFF00000000}"/>
  </bookViews>
  <sheets>
    <sheet name="INFO" sheetId="49" r:id="rId1"/>
    <sheet name="Results" sheetId="25" r:id="rId2"/>
    <sheet name="Population" sheetId="27" r:id="rId3"/>
    <sheet name="yr1" sheetId="23" r:id="rId4"/>
    <sheet name="yr2" sheetId="37" r:id="rId5"/>
    <sheet name="yr3" sheetId="38" r:id="rId6"/>
    <sheet name="yr4" sheetId="39" r:id="rId7"/>
    <sheet name="yr5" sheetId="40" r:id="rId8"/>
    <sheet name="yr6" sheetId="41" r:id="rId9"/>
    <sheet name="yr7" sheetId="42" r:id="rId10"/>
    <sheet name="yr8" sheetId="43" r:id="rId11"/>
    <sheet name="yr9" sheetId="44" r:id="rId12"/>
    <sheet name="yr10" sheetId="45" r:id="rId13"/>
    <sheet name="Substitution_residential" sheetId="28" r:id="rId14"/>
    <sheet name="Substitution_commercial" sheetId="46" r:id="rId15"/>
    <sheet name="Substitution_total" sheetId="48" r:id="rId16"/>
    <sheet name="inflow_driven_model" sheetId="21" r:id="rId17"/>
    <sheet name="stock_driven_model" sheetId="19" r:id="rId18"/>
    <sheet name="lifetimes" sheetId="20" r:id="rId19"/>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4" i="20" l="1"/>
  <c r="AF7" i="45"/>
  <c r="G40" i="23"/>
  <c r="AB22" i="40"/>
  <c r="T40" i="46"/>
  <c r="U40" i="46"/>
  <c r="W40" i="46"/>
  <c r="T41" i="46"/>
  <c r="U41" i="46"/>
  <c r="W41" i="46"/>
  <c r="T42" i="46"/>
  <c r="U42" i="46"/>
  <c r="T43" i="46"/>
  <c r="U43" i="46"/>
  <c r="W43" i="46"/>
  <c r="T44" i="46"/>
  <c r="U44" i="46"/>
  <c r="T45" i="46"/>
  <c r="U45" i="46"/>
  <c r="T46" i="46"/>
  <c r="U46" i="46"/>
  <c r="W46" i="46"/>
  <c r="U39" i="46"/>
  <c r="V39" i="46"/>
  <c r="T39" i="46"/>
  <c r="W47" i="46"/>
  <c r="W44" i="46" s="1"/>
  <c r="V47" i="46"/>
  <c r="V41" i="46" s="1"/>
  <c r="U47" i="46"/>
  <c r="T47" i="46"/>
  <c r="W38" i="46"/>
  <c r="V38" i="46"/>
  <c r="U38" i="46"/>
  <c r="T38" i="46"/>
  <c r="G65" i="28"/>
  <c r="G66" i="28" s="1"/>
  <c r="F65" i="28"/>
  <c r="F66" i="28" s="1"/>
  <c r="E65" i="28"/>
  <c r="E66" i="28" s="1"/>
  <c r="X39" i="28"/>
  <c r="X41" i="28"/>
  <c r="X43" i="28"/>
  <c r="AA45" i="28"/>
  <c r="AA41" i="28" s="1"/>
  <c r="Z45" i="28"/>
  <c r="Z43" i="28" s="1"/>
  <c r="Y45" i="28"/>
  <c r="Y39" i="28" s="1"/>
  <c r="X45" i="28"/>
  <c r="X40" i="28" s="1"/>
  <c r="AA36" i="28"/>
  <c r="Z36" i="28"/>
  <c r="Y36" i="28"/>
  <c r="X36" i="28"/>
  <c r="T45" i="28"/>
  <c r="U45" i="28"/>
  <c r="U42" i="28" s="1"/>
  <c r="T36" i="28"/>
  <c r="U36" i="28"/>
  <c r="S36" i="28"/>
  <c r="S37" i="28" s="1"/>
  <c r="S45" i="28"/>
  <c r="S38" i="28" s="1"/>
  <c r="S41" i="28"/>
  <c r="S43" i="28"/>
  <c r="P38" i="28"/>
  <c r="P39" i="28"/>
  <c r="P40" i="28"/>
  <c r="P41" i="28"/>
  <c r="P42" i="28"/>
  <c r="P43" i="28"/>
  <c r="P44" i="28"/>
  <c r="P37" i="28"/>
  <c r="O38" i="28"/>
  <c r="O39" i="28"/>
  <c r="O40" i="28"/>
  <c r="O41" i="28"/>
  <c r="O42" i="28"/>
  <c r="O43" i="28"/>
  <c r="O44" i="28"/>
  <c r="O37" i="28"/>
  <c r="F21" i="28"/>
  <c r="P45" i="28" s="1"/>
  <c r="O45" i="28"/>
  <c r="H2" i="28"/>
  <c r="H3" i="28" s="1"/>
  <c r="H20" i="28"/>
  <c r="H21" i="28" s="1"/>
  <c r="P36" i="28"/>
  <c r="O36" i="28"/>
  <c r="A191" i="20"/>
  <c r="B191" i="20" s="1"/>
  <c r="A183" i="20"/>
  <c r="A184" i="20" s="1"/>
  <c r="A174" i="20"/>
  <c r="B174" i="20" s="1"/>
  <c r="A170" i="20"/>
  <c r="C170" i="20" s="1"/>
  <c r="A168" i="20"/>
  <c r="E168" i="20" s="1"/>
  <c r="F168" i="20" s="1"/>
  <c r="A147" i="20"/>
  <c r="E147" i="20" s="1"/>
  <c r="F147" i="20" s="1"/>
  <c r="B147" i="20"/>
  <c r="C147" i="20"/>
  <c r="A148" i="20"/>
  <c r="B148" i="20" s="1"/>
  <c r="A149" i="20"/>
  <c r="E149" i="20"/>
  <c r="F149" i="20" s="1"/>
  <c r="A138" i="20"/>
  <c r="C138" i="20" s="1"/>
  <c r="A139" i="20"/>
  <c r="B139" i="20" s="1"/>
  <c r="G4" i="21"/>
  <c r="F4" i="21"/>
  <c r="E4" i="21"/>
  <c r="W39" i="46" l="1"/>
  <c r="W45" i="46"/>
  <c r="W42" i="46"/>
  <c r="V46" i="46"/>
  <c r="V44" i="46"/>
  <c r="V42" i="46"/>
  <c r="V40" i="46"/>
  <c r="V45" i="46"/>
  <c r="V43" i="46"/>
  <c r="Y37" i="28"/>
  <c r="Y44" i="28"/>
  <c r="Y41" i="28"/>
  <c r="Y38" i="28"/>
  <c r="Z40" i="28"/>
  <c r="Z37" i="28"/>
  <c r="AA44" i="28"/>
  <c r="AA39" i="28"/>
  <c r="AA40" i="28"/>
  <c r="AA43" i="28"/>
  <c r="AA42" i="28"/>
  <c r="AA38" i="28"/>
  <c r="AA37" i="28"/>
  <c r="Y43" i="28"/>
  <c r="Y40" i="28"/>
  <c r="Y42" i="28"/>
  <c r="Z44" i="28"/>
  <c r="Z38" i="28"/>
  <c r="Z42" i="28"/>
  <c r="Z39" i="28"/>
  <c r="Z41" i="28"/>
  <c r="X44" i="28"/>
  <c r="X42" i="28"/>
  <c r="X38" i="28"/>
  <c r="X37" i="28"/>
  <c r="U37" i="28"/>
  <c r="U41" i="28"/>
  <c r="U38" i="28"/>
  <c r="U39" i="28"/>
  <c r="T39" i="28"/>
  <c r="T41" i="28"/>
  <c r="U40" i="28"/>
  <c r="T44" i="28"/>
  <c r="T40" i="28"/>
  <c r="T42" i="28"/>
  <c r="T37" i="28"/>
  <c r="U44" i="28"/>
  <c r="U43" i="28"/>
  <c r="T38" i="28"/>
  <c r="T43" i="28"/>
  <c r="S44" i="28"/>
  <c r="S42" i="28"/>
  <c r="S40" i="28"/>
  <c r="S39" i="28"/>
  <c r="D147" i="20"/>
  <c r="E191" i="20"/>
  <c r="F191" i="20" s="1"/>
  <c r="C191" i="20"/>
  <c r="D191" i="20" s="1"/>
  <c r="A192" i="20"/>
  <c r="C184" i="20"/>
  <c r="B184" i="20"/>
  <c r="A185" i="20"/>
  <c r="E184" i="20"/>
  <c r="F184" i="20" s="1"/>
  <c r="C183" i="20"/>
  <c r="B183" i="20"/>
  <c r="E183" i="20"/>
  <c r="F183" i="20" s="1"/>
  <c r="E174" i="20"/>
  <c r="F174" i="20" s="1"/>
  <c r="C174" i="20"/>
  <c r="D174" i="20" s="1"/>
  <c r="A175" i="20"/>
  <c r="B170" i="20"/>
  <c r="D170" i="20" s="1"/>
  <c r="A171" i="20"/>
  <c r="E170" i="20"/>
  <c r="F170" i="20" s="1"/>
  <c r="C168" i="20"/>
  <c r="A169" i="20"/>
  <c r="B168" i="20"/>
  <c r="E148" i="20"/>
  <c r="F148" i="20" s="1"/>
  <c r="C149" i="20"/>
  <c r="A150" i="20"/>
  <c r="B149" i="20"/>
  <c r="C148" i="20"/>
  <c r="D148" i="20" s="1"/>
  <c r="B138" i="20"/>
  <c r="D138" i="20" s="1"/>
  <c r="E138" i="20"/>
  <c r="F138" i="20" s="1"/>
  <c r="E139" i="20"/>
  <c r="F139" i="20" s="1"/>
  <c r="C139" i="20"/>
  <c r="D139" i="20" s="1"/>
  <c r="A140" i="20"/>
  <c r="H4" i="21"/>
  <c r="I4" i="21" s="1"/>
  <c r="J4" i="21"/>
  <c r="K4" i="21" s="1"/>
  <c r="L4" i="21" s="1"/>
  <c r="M4" i="21" s="1"/>
  <c r="N4" i="21" s="1"/>
  <c r="O4" i="21" s="1"/>
  <c r="P4" i="21" s="1"/>
  <c r="Q4" i="21" s="1"/>
  <c r="R4" i="21" s="1"/>
  <c r="S4" i="21" s="1"/>
  <c r="T4" i="21" s="1"/>
  <c r="U4" i="21" s="1"/>
  <c r="V4" i="21" s="1"/>
  <c r="W4" i="21" s="1"/>
  <c r="X4" i="21" s="1"/>
  <c r="Y4" i="21" s="1"/>
  <c r="Z4" i="21" s="1"/>
  <c r="AA4" i="21" s="1"/>
  <c r="AB4" i="21" s="1"/>
  <c r="AC4" i="21" s="1"/>
  <c r="AD4" i="21" s="1"/>
  <c r="AE4" i="21" s="1"/>
  <c r="AF4" i="21" s="1"/>
  <c r="AG4" i="21" s="1"/>
  <c r="AH4" i="21" s="1"/>
  <c r="AI4" i="21" s="1"/>
  <c r="AJ4" i="21" s="1"/>
  <c r="AK4" i="21" s="1"/>
  <c r="AL4" i="21" s="1"/>
  <c r="AM4" i="21" s="1"/>
  <c r="AN4" i="21" s="1"/>
  <c r="AO4" i="21" s="1"/>
  <c r="AP4" i="21" s="1"/>
  <c r="AQ4" i="21" s="1"/>
  <c r="AR4" i="21" s="1"/>
  <c r="AS4" i="21" s="1"/>
  <c r="AT4" i="21" s="1"/>
  <c r="AU4" i="21" s="1"/>
  <c r="AV4" i="21" s="1"/>
  <c r="AW4" i="21" s="1"/>
  <c r="AX4" i="21" s="1"/>
  <c r="AY4" i="21" s="1"/>
  <c r="AZ4" i="21" s="1"/>
  <c r="BA4" i="21" s="1"/>
  <c r="BB4" i="21" s="1"/>
  <c r="BC4" i="21" s="1"/>
  <c r="BD4" i="21" s="1"/>
  <c r="BE4" i="21" s="1"/>
  <c r="BF4" i="21" s="1"/>
  <c r="BG4" i="21" s="1"/>
  <c r="BH4" i="21" s="1"/>
  <c r="BI4" i="21" s="1"/>
  <c r="BJ4" i="21" s="1"/>
  <c r="BK4" i="21" s="1"/>
  <c r="D5" i="27"/>
  <c r="D6" i="27"/>
  <c r="D7" i="27"/>
  <c r="D8" i="27"/>
  <c r="D9" i="27"/>
  <c r="D10" i="27"/>
  <c r="D11" i="27"/>
  <c r="D12" i="27"/>
  <c r="D4" i="27"/>
  <c r="E12" i="21"/>
  <c r="BL4" i="21"/>
  <c r="BL71" i="21" s="1"/>
  <c r="D11" i="21"/>
  <c r="E5" i="48"/>
  <c r="E6" i="48"/>
  <c r="E7" i="48"/>
  <c r="E8" i="48"/>
  <c r="F8" i="48" s="1"/>
  <c r="E9" i="48"/>
  <c r="E10" i="48"/>
  <c r="E11" i="48"/>
  <c r="E4" i="48"/>
  <c r="B5" i="48"/>
  <c r="B6" i="48"/>
  <c r="B7" i="48"/>
  <c r="C7" i="48" s="1"/>
  <c r="B8" i="48"/>
  <c r="B9" i="48"/>
  <c r="B10" i="48"/>
  <c r="B11" i="48"/>
  <c r="B4" i="48"/>
  <c r="E6" i="25"/>
  <c r="F6" i="25"/>
  <c r="G6" i="25"/>
  <c r="H6" i="25"/>
  <c r="I6" i="25"/>
  <c r="J6" i="25"/>
  <c r="K6" i="25"/>
  <c r="L6" i="25"/>
  <c r="E5" i="25"/>
  <c r="F5" i="25"/>
  <c r="G5" i="25"/>
  <c r="H5" i="25"/>
  <c r="I5" i="25"/>
  <c r="J5" i="25"/>
  <c r="K5" i="25"/>
  <c r="L5" i="25"/>
  <c r="F4" i="25"/>
  <c r="G4" i="25"/>
  <c r="H4" i="25"/>
  <c r="I4" i="25"/>
  <c r="J4" i="25"/>
  <c r="K4" i="25"/>
  <c r="L4" i="25"/>
  <c r="E4" i="25"/>
  <c r="M43" i="45"/>
  <c r="W43" i="45" s="1"/>
  <c r="L43" i="45"/>
  <c r="V43" i="45" s="1"/>
  <c r="K43" i="45"/>
  <c r="U43" i="45" s="1"/>
  <c r="J43" i="45"/>
  <c r="T43" i="45" s="1"/>
  <c r="I43" i="45"/>
  <c r="S43" i="45" s="1"/>
  <c r="H43" i="45"/>
  <c r="R43" i="45" s="1"/>
  <c r="F43" i="45"/>
  <c r="P43" i="45" s="1"/>
  <c r="E43" i="45"/>
  <c r="O43" i="45" s="1"/>
  <c r="D43" i="45"/>
  <c r="N43" i="45" s="1"/>
  <c r="M42" i="45"/>
  <c r="W42" i="45" s="1"/>
  <c r="L42" i="45"/>
  <c r="K42" i="45"/>
  <c r="J42" i="45"/>
  <c r="I42" i="45"/>
  <c r="S42" i="45" s="1"/>
  <c r="H42" i="45"/>
  <c r="R42" i="45" s="1"/>
  <c r="F42" i="45"/>
  <c r="P42" i="45" s="1"/>
  <c r="E42" i="45"/>
  <c r="O42" i="45" s="1"/>
  <c r="D42" i="45"/>
  <c r="M41" i="45"/>
  <c r="W41" i="45" s="1"/>
  <c r="L41" i="45"/>
  <c r="V41" i="45" s="1"/>
  <c r="K41" i="45"/>
  <c r="U41" i="45" s="1"/>
  <c r="J41" i="45"/>
  <c r="T41" i="45" s="1"/>
  <c r="I41" i="45"/>
  <c r="S41" i="45" s="1"/>
  <c r="H41" i="45"/>
  <c r="F41" i="45"/>
  <c r="P41" i="45" s="1"/>
  <c r="E41" i="45"/>
  <c r="O41" i="45" s="1"/>
  <c r="D41" i="45"/>
  <c r="N41" i="45" s="1"/>
  <c r="W40" i="45"/>
  <c r="V40" i="45"/>
  <c r="U40" i="45"/>
  <c r="T40" i="45"/>
  <c r="S40" i="45"/>
  <c r="R40" i="45"/>
  <c r="Q40" i="45"/>
  <c r="P40" i="45"/>
  <c r="O40" i="45"/>
  <c r="N40" i="45"/>
  <c r="M43" i="44"/>
  <c r="W43" i="44" s="1"/>
  <c r="L43" i="44"/>
  <c r="V43" i="44" s="1"/>
  <c r="K43" i="44"/>
  <c r="U43" i="44" s="1"/>
  <c r="J43" i="44"/>
  <c r="T43" i="44" s="1"/>
  <c r="I43" i="44"/>
  <c r="S43" i="44" s="1"/>
  <c r="H43" i="44"/>
  <c r="R43" i="44" s="1"/>
  <c r="F43" i="44"/>
  <c r="P43" i="44" s="1"/>
  <c r="E43" i="44"/>
  <c r="O43" i="44" s="1"/>
  <c r="D43" i="44"/>
  <c r="N43" i="44" s="1"/>
  <c r="M42" i="44"/>
  <c r="W42" i="44" s="1"/>
  <c r="L42" i="44"/>
  <c r="K42" i="44"/>
  <c r="U42" i="44" s="1"/>
  <c r="J42" i="44"/>
  <c r="I42" i="44"/>
  <c r="H42" i="44"/>
  <c r="R42" i="44" s="1"/>
  <c r="F42" i="44"/>
  <c r="P42" i="44" s="1"/>
  <c r="E42" i="44"/>
  <c r="O42" i="44" s="1"/>
  <c r="D42" i="44"/>
  <c r="M41" i="44"/>
  <c r="W41" i="44" s="1"/>
  <c r="L41" i="44"/>
  <c r="V41" i="44" s="1"/>
  <c r="K41" i="44"/>
  <c r="U41" i="44" s="1"/>
  <c r="J41" i="44"/>
  <c r="T41" i="44" s="1"/>
  <c r="I41" i="44"/>
  <c r="S41" i="44" s="1"/>
  <c r="H41" i="44"/>
  <c r="F41" i="44"/>
  <c r="P41" i="44" s="1"/>
  <c r="E41" i="44"/>
  <c r="O41" i="44" s="1"/>
  <c r="D41" i="44"/>
  <c r="N41" i="44" s="1"/>
  <c r="W40" i="44"/>
  <c r="V40" i="44"/>
  <c r="U40" i="44"/>
  <c r="T40" i="44"/>
  <c r="S40" i="44"/>
  <c r="R40" i="44"/>
  <c r="Q40" i="44"/>
  <c r="P40" i="44"/>
  <c r="O40" i="44"/>
  <c r="N40" i="44"/>
  <c r="M43" i="43"/>
  <c r="W43" i="43" s="1"/>
  <c r="L43" i="43"/>
  <c r="V43" i="43" s="1"/>
  <c r="K43" i="43"/>
  <c r="U43" i="43" s="1"/>
  <c r="J43" i="43"/>
  <c r="T43" i="43" s="1"/>
  <c r="I43" i="43"/>
  <c r="S43" i="43" s="1"/>
  <c r="H43" i="43"/>
  <c r="R43" i="43" s="1"/>
  <c r="F43" i="43"/>
  <c r="P43" i="43" s="1"/>
  <c r="E43" i="43"/>
  <c r="O43" i="43" s="1"/>
  <c r="D43" i="43"/>
  <c r="N43" i="43" s="1"/>
  <c r="M42" i="43"/>
  <c r="W42" i="43" s="1"/>
  <c r="L42" i="43"/>
  <c r="K42" i="43"/>
  <c r="J42" i="43"/>
  <c r="T42" i="43" s="1"/>
  <c r="I42" i="43"/>
  <c r="S42" i="43" s="1"/>
  <c r="H42" i="43"/>
  <c r="F42" i="43"/>
  <c r="P42" i="43" s="1"/>
  <c r="E42" i="43"/>
  <c r="O42" i="43" s="1"/>
  <c r="D42" i="43"/>
  <c r="M41" i="43"/>
  <c r="W41" i="43" s="1"/>
  <c r="L41" i="43"/>
  <c r="V41" i="43" s="1"/>
  <c r="K41" i="43"/>
  <c r="U41" i="43" s="1"/>
  <c r="J41" i="43"/>
  <c r="T41" i="43" s="1"/>
  <c r="I41" i="43"/>
  <c r="S41" i="43" s="1"/>
  <c r="H41" i="43"/>
  <c r="F41" i="43"/>
  <c r="P41" i="43" s="1"/>
  <c r="E41" i="43"/>
  <c r="O41" i="43" s="1"/>
  <c r="D41" i="43"/>
  <c r="N41" i="43" s="1"/>
  <c r="W40" i="43"/>
  <c r="V40" i="43"/>
  <c r="U40" i="43"/>
  <c r="T40" i="43"/>
  <c r="S40" i="43"/>
  <c r="R40" i="43"/>
  <c r="Q40" i="43"/>
  <c r="P40" i="43"/>
  <c r="O40" i="43"/>
  <c r="N40" i="43"/>
  <c r="M43" i="42"/>
  <c r="W43" i="42" s="1"/>
  <c r="L43" i="42"/>
  <c r="V43" i="42" s="1"/>
  <c r="K43" i="42"/>
  <c r="U43" i="42" s="1"/>
  <c r="J43" i="42"/>
  <c r="T43" i="42" s="1"/>
  <c r="I43" i="42"/>
  <c r="S43" i="42" s="1"/>
  <c r="H43" i="42"/>
  <c r="F43" i="42"/>
  <c r="P43" i="42" s="1"/>
  <c r="E43" i="42"/>
  <c r="O43" i="42" s="1"/>
  <c r="D43" i="42"/>
  <c r="N43" i="42" s="1"/>
  <c r="M42" i="42"/>
  <c r="W42" i="42" s="1"/>
  <c r="L42" i="42"/>
  <c r="K42" i="42"/>
  <c r="J42" i="42"/>
  <c r="I42" i="42"/>
  <c r="H42" i="42"/>
  <c r="R42" i="42" s="1"/>
  <c r="F42" i="42"/>
  <c r="P42" i="42" s="1"/>
  <c r="E42" i="42"/>
  <c r="O42" i="42" s="1"/>
  <c r="D42" i="42"/>
  <c r="N42" i="42" s="1"/>
  <c r="M41" i="42"/>
  <c r="W41" i="42" s="1"/>
  <c r="L41" i="42"/>
  <c r="V41" i="42" s="1"/>
  <c r="K41" i="42"/>
  <c r="U41" i="42" s="1"/>
  <c r="J41" i="42"/>
  <c r="T41" i="42" s="1"/>
  <c r="I41" i="42"/>
  <c r="S41" i="42" s="1"/>
  <c r="H41" i="42"/>
  <c r="F41" i="42"/>
  <c r="P41" i="42" s="1"/>
  <c r="E41" i="42"/>
  <c r="O41" i="42" s="1"/>
  <c r="D41" i="42"/>
  <c r="N41" i="42" s="1"/>
  <c r="W40" i="42"/>
  <c r="V40" i="42"/>
  <c r="U40" i="42"/>
  <c r="T40" i="42"/>
  <c r="S40" i="42"/>
  <c r="R40" i="42"/>
  <c r="Q40" i="42"/>
  <c r="P40" i="42"/>
  <c r="O40" i="42"/>
  <c r="N40" i="42"/>
  <c r="M43" i="41"/>
  <c r="W43" i="41" s="1"/>
  <c r="L43" i="41"/>
  <c r="V43" i="41" s="1"/>
  <c r="K43" i="41"/>
  <c r="U43" i="41" s="1"/>
  <c r="J43" i="41"/>
  <c r="T43" i="41" s="1"/>
  <c r="I43" i="41"/>
  <c r="S43" i="41" s="1"/>
  <c r="H43" i="41"/>
  <c r="F43" i="41"/>
  <c r="P43" i="41" s="1"/>
  <c r="E43" i="41"/>
  <c r="O43" i="41" s="1"/>
  <c r="D43" i="41"/>
  <c r="N43" i="41" s="1"/>
  <c r="M42" i="41"/>
  <c r="L42" i="41"/>
  <c r="V42" i="41" s="1"/>
  <c r="K42" i="41"/>
  <c r="J42" i="41"/>
  <c r="I42" i="41"/>
  <c r="S42" i="41" s="1"/>
  <c r="H42" i="41"/>
  <c r="R42" i="41" s="1"/>
  <c r="F42" i="41"/>
  <c r="P42" i="41" s="1"/>
  <c r="E42" i="41"/>
  <c r="D42" i="41"/>
  <c r="M41" i="41"/>
  <c r="W41" i="41" s="1"/>
  <c r="L41" i="41"/>
  <c r="V41" i="41" s="1"/>
  <c r="K41" i="41"/>
  <c r="U41" i="41" s="1"/>
  <c r="J41" i="41"/>
  <c r="T41" i="41" s="1"/>
  <c r="I41" i="41"/>
  <c r="H41" i="41"/>
  <c r="F41" i="41"/>
  <c r="P41" i="41" s="1"/>
  <c r="E41" i="41"/>
  <c r="O41" i="41" s="1"/>
  <c r="D41" i="41"/>
  <c r="N41" i="41" s="1"/>
  <c r="W40" i="41"/>
  <c r="V40" i="41"/>
  <c r="U40" i="41"/>
  <c r="T40" i="41"/>
  <c r="S40" i="41"/>
  <c r="R40" i="41"/>
  <c r="Q40" i="41"/>
  <c r="P40" i="41"/>
  <c r="O40" i="41"/>
  <c r="N40" i="41"/>
  <c r="M43" i="40"/>
  <c r="W43" i="40" s="1"/>
  <c r="L43" i="40"/>
  <c r="V43" i="40" s="1"/>
  <c r="K43" i="40"/>
  <c r="U43" i="40" s="1"/>
  <c r="J43" i="40"/>
  <c r="T43" i="40" s="1"/>
  <c r="I43" i="40"/>
  <c r="S43" i="40" s="1"/>
  <c r="H43" i="40"/>
  <c r="R43" i="40" s="1"/>
  <c r="F43" i="40"/>
  <c r="P43" i="40" s="1"/>
  <c r="E43" i="40"/>
  <c r="O43" i="40" s="1"/>
  <c r="D43" i="40"/>
  <c r="N43" i="40" s="1"/>
  <c r="M42" i="40"/>
  <c r="W42" i="40" s="1"/>
  <c r="L42" i="40"/>
  <c r="K42" i="40"/>
  <c r="J42" i="40"/>
  <c r="I42" i="40"/>
  <c r="S42" i="40" s="1"/>
  <c r="H42" i="40"/>
  <c r="R42" i="40" s="1"/>
  <c r="F42" i="40"/>
  <c r="P42" i="40" s="1"/>
  <c r="E42" i="40"/>
  <c r="O42" i="40" s="1"/>
  <c r="D42" i="40"/>
  <c r="M41" i="40"/>
  <c r="W41" i="40" s="1"/>
  <c r="L41" i="40"/>
  <c r="V41" i="40" s="1"/>
  <c r="K41" i="40"/>
  <c r="U41" i="40" s="1"/>
  <c r="J41" i="40"/>
  <c r="T41" i="40" s="1"/>
  <c r="I41" i="40"/>
  <c r="S41" i="40" s="1"/>
  <c r="H41" i="40"/>
  <c r="F41" i="40"/>
  <c r="P41" i="40" s="1"/>
  <c r="E41" i="40"/>
  <c r="O41" i="40" s="1"/>
  <c r="D41" i="40"/>
  <c r="N41" i="40" s="1"/>
  <c r="W40" i="40"/>
  <c r="V40" i="40"/>
  <c r="U40" i="40"/>
  <c r="T40" i="40"/>
  <c r="S40" i="40"/>
  <c r="R40" i="40"/>
  <c r="Q40" i="40"/>
  <c r="P40" i="40"/>
  <c r="O40" i="40"/>
  <c r="N40" i="40"/>
  <c r="M43" i="39"/>
  <c r="W43" i="39" s="1"/>
  <c r="L43" i="39"/>
  <c r="V43" i="39" s="1"/>
  <c r="K43" i="39"/>
  <c r="U43" i="39" s="1"/>
  <c r="J43" i="39"/>
  <c r="T43" i="39" s="1"/>
  <c r="I43" i="39"/>
  <c r="S43" i="39" s="1"/>
  <c r="H43" i="39"/>
  <c r="R43" i="39" s="1"/>
  <c r="F43" i="39"/>
  <c r="P43" i="39" s="1"/>
  <c r="E43" i="39"/>
  <c r="O43" i="39" s="1"/>
  <c r="D43" i="39"/>
  <c r="N43" i="39" s="1"/>
  <c r="M42" i="39"/>
  <c r="W42" i="39" s="1"/>
  <c r="L42" i="39"/>
  <c r="K42" i="39"/>
  <c r="J42" i="39"/>
  <c r="I42" i="39"/>
  <c r="S42" i="39" s="1"/>
  <c r="H42" i="39"/>
  <c r="R42" i="39" s="1"/>
  <c r="F42" i="39"/>
  <c r="E42" i="39"/>
  <c r="O42" i="39" s="1"/>
  <c r="D42" i="39"/>
  <c r="M41" i="39"/>
  <c r="W41" i="39" s="1"/>
  <c r="L41" i="39"/>
  <c r="V41" i="39" s="1"/>
  <c r="K41" i="39"/>
  <c r="U41" i="39" s="1"/>
  <c r="J41" i="39"/>
  <c r="T41" i="39" s="1"/>
  <c r="I41" i="39"/>
  <c r="S41" i="39" s="1"/>
  <c r="H41" i="39"/>
  <c r="F41" i="39"/>
  <c r="P41" i="39" s="1"/>
  <c r="E41" i="39"/>
  <c r="O41" i="39" s="1"/>
  <c r="D41" i="39"/>
  <c r="N41" i="39" s="1"/>
  <c r="W40" i="39"/>
  <c r="V40" i="39"/>
  <c r="U40" i="39"/>
  <c r="T40" i="39"/>
  <c r="S40" i="39"/>
  <c r="R40" i="39"/>
  <c r="Q40" i="39"/>
  <c r="P40" i="39"/>
  <c r="O40" i="39"/>
  <c r="N40" i="39"/>
  <c r="M43" i="38"/>
  <c r="W43" i="38" s="1"/>
  <c r="L43" i="38"/>
  <c r="V43" i="38" s="1"/>
  <c r="K43" i="38"/>
  <c r="U43" i="38" s="1"/>
  <c r="J43" i="38"/>
  <c r="T43" i="38" s="1"/>
  <c r="I43" i="38"/>
  <c r="S43" i="38" s="1"/>
  <c r="H43" i="38"/>
  <c r="R43" i="38" s="1"/>
  <c r="F43" i="38"/>
  <c r="P43" i="38" s="1"/>
  <c r="E43" i="38"/>
  <c r="O43" i="38" s="1"/>
  <c r="D43" i="38"/>
  <c r="N43" i="38" s="1"/>
  <c r="M42" i="38"/>
  <c r="W42" i="38" s="1"/>
  <c r="L42" i="38"/>
  <c r="K42" i="38"/>
  <c r="J42" i="38"/>
  <c r="I42" i="38"/>
  <c r="S42" i="38" s="1"/>
  <c r="H42" i="38"/>
  <c r="R42" i="38" s="1"/>
  <c r="F42" i="38"/>
  <c r="E42" i="38"/>
  <c r="O42" i="38" s="1"/>
  <c r="D42" i="38"/>
  <c r="M41" i="38"/>
  <c r="W41" i="38" s="1"/>
  <c r="L41" i="38"/>
  <c r="V41" i="38" s="1"/>
  <c r="K41" i="38"/>
  <c r="U41" i="38" s="1"/>
  <c r="J41" i="38"/>
  <c r="T41" i="38" s="1"/>
  <c r="I41" i="38"/>
  <c r="S41" i="38" s="1"/>
  <c r="H41" i="38"/>
  <c r="F41" i="38"/>
  <c r="P41" i="38" s="1"/>
  <c r="E41" i="38"/>
  <c r="O41" i="38" s="1"/>
  <c r="D41" i="38"/>
  <c r="N41" i="38" s="1"/>
  <c r="W40" i="38"/>
  <c r="V40" i="38"/>
  <c r="U40" i="38"/>
  <c r="T40" i="38"/>
  <c r="S40" i="38"/>
  <c r="R40" i="38"/>
  <c r="Q40" i="38"/>
  <c r="P40" i="38"/>
  <c r="O40" i="38"/>
  <c r="N40" i="38"/>
  <c r="K36" i="37"/>
  <c r="M37" i="37"/>
  <c r="W37" i="37" s="1"/>
  <c r="L37" i="37"/>
  <c r="V37" i="37" s="1"/>
  <c r="K37" i="37"/>
  <c r="U37" i="37" s="1"/>
  <c r="J37" i="37"/>
  <c r="T37" i="37" s="1"/>
  <c r="I37" i="37"/>
  <c r="S37" i="37" s="1"/>
  <c r="H37" i="37"/>
  <c r="F37" i="37"/>
  <c r="P37" i="37" s="1"/>
  <c r="E37" i="37"/>
  <c r="O37" i="37" s="1"/>
  <c r="D37" i="37"/>
  <c r="N37" i="37" s="1"/>
  <c r="M36" i="37"/>
  <c r="W36" i="37" s="1"/>
  <c r="L36" i="37"/>
  <c r="J36" i="37"/>
  <c r="T36" i="37" s="1"/>
  <c r="I36" i="37"/>
  <c r="H36" i="37"/>
  <c r="R36" i="37" s="1"/>
  <c r="F36" i="37"/>
  <c r="P36" i="37" s="1"/>
  <c r="E36" i="37"/>
  <c r="O36" i="37" s="1"/>
  <c r="D36" i="37"/>
  <c r="M35" i="37"/>
  <c r="W35" i="37" s="1"/>
  <c r="L35" i="37"/>
  <c r="V35" i="37" s="1"/>
  <c r="K35" i="37"/>
  <c r="U35" i="37" s="1"/>
  <c r="J35" i="37"/>
  <c r="T35" i="37" s="1"/>
  <c r="I35" i="37"/>
  <c r="S35" i="37" s="1"/>
  <c r="H35" i="37"/>
  <c r="F35" i="37"/>
  <c r="P35" i="37" s="1"/>
  <c r="E35" i="37"/>
  <c r="O35" i="37" s="1"/>
  <c r="D35" i="37"/>
  <c r="N35" i="37" s="1"/>
  <c r="W34" i="37"/>
  <c r="V34" i="37"/>
  <c r="U34" i="37"/>
  <c r="T34" i="37"/>
  <c r="S34" i="37"/>
  <c r="R34" i="37"/>
  <c r="Q34" i="37"/>
  <c r="P34" i="37"/>
  <c r="O34" i="37"/>
  <c r="N34" i="37"/>
  <c r="E36" i="23"/>
  <c r="O36" i="23" s="1"/>
  <c r="F36" i="23"/>
  <c r="P36" i="23" s="1"/>
  <c r="H36" i="23"/>
  <c r="R36" i="23" s="1"/>
  <c r="I36" i="23"/>
  <c r="S36" i="23" s="1"/>
  <c r="J36" i="23"/>
  <c r="T36" i="23" s="1"/>
  <c r="K36" i="23"/>
  <c r="U36" i="23" s="1"/>
  <c r="L36" i="23"/>
  <c r="V36" i="23" s="1"/>
  <c r="M36" i="23"/>
  <c r="W36" i="23" s="1"/>
  <c r="D36" i="23"/>
  <c r="E35" i="23"/>
  <c r="E37" i="23"/>
  <c r="F11" i="48"/>
  <c r="C3" i="48"/>
  <c r="Q46" i="23"/>
  <c r="E2" i="21"/>
  <c r="F2" i="21" s="1"/>
  <c r="G2" i="21" s="1"/>
  <c r="H2" i="21" s="1"/>
  <c r="I2" i="21" s="1"/>
  <c r="J2" i="21" s="1"/>
  <c r="K2" i="21" s="1"/>
  <c r="E3" i="46"/>
  <c r="K50" i="46"/>
  <c r="J50" i="46"/>
  <c r="I50" i="46"/>
  <c r="G50" i="46"/>
  <c r="F50" i="46"/>
  <c r="E50" i="46"/>
  <c r="K49" i="46"/>
  <c r="J49" i="46"/>
  <c r="I49" i="46"/>
  <c r="G49" i="46"/>
  <c r="F49" i="46"/>
  <c r="E49" i="46"/>
  <c r="K48" i="46"/>
  <c r="J48" i="46"/>
  <c r="I48" i="46"/>
  <c r="G48" i="46"/>
  <c r="F48" i="46"/>
  <c r="E48" i="46"/>
  <c r="K47" i="46"/>
  <c r="J47" i="46"/>
  <c r="I47" i="46"/>
  <c r="G47" i="46"/>
  <c r="F47" i="46"/>
  <c r="E47" i="46"/>
  <c r="K46" i="46"/>
  <c r="J46" i="46"/>
  <c r="I46" i="46"/>
  <c r="G46" i="46"/>
  <c r="F46" i="46"/>
  <c r="E46" i="46"/>
  <c r="K45" i="46"/>
  <c r="J45" i="46"/>
  <c r="I45" i="46"/>
  <c r="G45" i="46"/>
  <c r="F45" i="46"/>
  <c r="E45" i="46"/>
  <c r="K44" i="46"/>
  <c r="J44" i="46"/>
  <c r="I44" i="46"/>
  <c r="G44" i="46"/>
  <c r="F44" i="46"/>
  <c r="E44" i="46"/>
  <c r="K43" i="46"/>
  <c r="J43" i="46"/>
  <c r="I43" i="46"/>
  <c r="G43" i="46"/>
  <c r="F43" i="46"/>
  <c r="E43" i="46"/>
  <c r="K42" i="46"/>
  <c r="J42" i="46"/>
  <c r="I42" i="46"/>
  <c r="G42" i="46"/>
  <c r="F42" i="46"/>
  <c r="E42" i="46"/>
  <c r="K41" i="46"/>
  <c r="J41" i="46"/>
  <c r="I41" i="46"/>
  <c r="G41" i="46"/>
  <c r="F41" i="46"/>
  <c r="E41" i="46"/>
  <c r="K40" i="46"/>
  <c r="J40" i="46"/>
  <c r="I40" i="46"/>
  <c r="G40" i="46"/>
  <c r="F40" i="46"/>
  <c r="E40" i="46"/>
  <c r="K39" i="46"/>
  <c r="J39" i="46"/>
  <c r="I39" i="46"/>
  <c r="G39" i="46"/>
  <c r="F39" i="46"/>
  <c r="E39" i="46"/>
  <c r="K38" i="46"/>
  <c r="J38" i="46"/>
  <c r="I38" i="46"/>
  <c r="G38" i="46"/>
  <c r="F38" i="46"/>
  <c r="E38" i="46"/>
  <c r="K37" i="46"/>
  <c r="J37" i="46"/>
  <c r="I37" i="46"/>
  <c r="G37" i="46"/>
  <c r="F37" i="46"/>
  <c r="E37" i="46"/>
  <c r="K36" i="46"/>
  <c r="J36" i="46"/>
  <c r="I36" i="46"/>
  <c r="G36" i="46"/>
  <c r="F36" i="46"/>
  <c r="E36" i="46"/>
  <c r="K35" i="46"/>
  <c r="J35" i="46"/>
  <c r="I35" i="46"/>
  <c r="G35" i="46"/>
  <c r="F35" i="46"/>
  <c r="E35" i="46"/>
  <c r="K34" i="46"/>
  <c r="J34" i="46"/>
  <c r="I34" i="46"/>
  <c r="G34" i="46"/>
  <c r="F34" i="46"/>
  <c r="E34" i="46"/>
  <c r="K33" i="46"/>
  <c r="J33" i="46"/>
  <c r="I33" i="46"/>
  <c r="G33" i="46"/>
  <c r="F33" i="46"/>
  <c r="E33" i="46"/>
  <c r="K32" i="46"/>
  <c r="J32" i="46"/>
  <c r="I32" i="46"/>
  <c r="G32" i="46"/>
  <c r="F32" i="46"/>
  <c r="E32" i="46"/>
  <c r="K31" i="46"/>
  <c r="J31" i="46"/>
  <c r="I31" i="46"/>
  <c r="G31" i="46"/>
  <c r="F31" i="46"/>
  <c r="E31" i="46"/>
  <c r="K30" i="46"/>
  <c r="J30" i="46"/>
  <c r="I30" i="46"/>
  <c r="G30" i="46"/>
  <c r="F30" i="46"/>
  <c r="E30" i="46"/>
  <c r="K29" i="46"/>
  <c r="J29" i="46"/>
  <c r="I29" i="46"/>
  <c r="G29" i="46"/>
  <c r="F29" i="46"/>
  <c r="E29" i="46"/>
  <c r="K28" i="46"/>
  <c r="J28" i="46"/>
  <c r="I28" i="46"/>
  <c r="G28" i="46"/>
  <c r="F28" i="46"/>
  <c r="E28" i="46"/>
  <c r="K27" i="46"/>
  <c r="J27" i="46"/>
  <c r="I27" i="46"/>
  <c r="G27" i="46"/>
  <c r="F27" i="46"/>
  <c r="E27" i="46"/>
  <c r="K26" i="46"/>
  <c r="J26" i="46"/>
  <c r="I26" i="46"/>
  <c r="G26" i="46"/>
  <c r="F26" i="46"/>
  <c r="E26" i="46"/>
  <c r="K25" i="46"/>
  <c r="J25" i="46"/>
  <c r="I25" i="46"/>
  <c r="G25" i="46"/>
  <c r="F25" i="46"/>
  <c r="E25" i="46"/>
  <c r="K24" i="46"/>
  <c r="J24" i="46"/>
  <c r="I24" i="46"/>
  <c r="G24" i="46"/>
  <c r="F24" i="46"/>
  <c r="E24" i="46"/>
  <c r="K23" i="46"/>
  <c r="J23" i="46"/>
  <c r="I23" i="46"/>
  <c r="G23" i="46"/>
  <c r="F23" i="46"/>
  <c r="E23" i="46"/>
  <c r="K22" i="46"/>
  <c r="J22" i="46"/>
  <c r="I22" i="46"/>
  <c r="G22" i="46"/>
  <c r="F22" i="46"/>
  <c r="E22" i="46"/>
  <c r="K21" i="46"/>
  <c r="J21" i="46"/>
  <c r="I21" i="46"/>
  <c r="G21" i="46"/>
  <c r="F21" i="46"/>
  <c r="E21" i="46"/>
  <c r="K20" i="46"/>
  <c r="J20" i="46"/>
  <c r="I20" i="46"/>
  <c r="G20" i="46"/>
  <c r="F20" i="46"/>
  <c r="E20" i="46"/>
  <c r="K19" i="46"/>
  <c r="J19" i="46"/>
  <c r="I19" i="46"/>
  <c r="G19" i="46"/>
  <c r="F19" i="46"/>
  <c r="E19" i="46"/>
  <c r="G10" i="46"/>
  <c r="E10" i="46"/>
  <c r="G9" i="46"/>
  <c r="E9" i="46"/>
  <c r="G8" i="46"/>
  <c r="E8" i="46"/>
  <c r="Y13" i="46" a="1"/>
  <c r="AA13" i="46" s="1"/>
  <c r="T13" i="46" a="1"/>
  <c r="V13" i="46" s="1"/>
  <c r="O13" i="46" a="1"/>
  <c r="Q13" i="46" s="1"/>
  <c r="G7" i="46"/>
  <c r="E7" i="46"/>
  <c r="G6" i="46"/>
  <c r="E6" i="46"/>
  <c r="G5" i="46"/>
  <c r="E5" i="46"/>
  <c r="G4" i="46"/>
  <c r="E4" i="46"/>
  <c r="Y4" i="46" a="1"/>
  <c r="Y4" i="46" s="1"/>
  <c r="T4" i="46" a="1"/>
  <c r="U4" i="46" s="1"/>
  <c r="O4" i="46" a="1"/>
  <c r="P4" i="46" s="1"/>
  <c r="G3" i="46"/>
  <c r="F9" i="46"/>
  <c r="D168" i="20" l="1"/>
  <c r="D183" i="20"/>
  <c r="B192" i="20"/>
  <c r="A193" i="20"/>
  <c r="C192" i="20"/>
  <c r="E192" i="20"/>
  <c r="F192" i="20" s="1"/>
  <c r="B185" i="20"/>
  <c r="A186" i="20"/>
  <c r="C185" i="20"/>
  <c r="E185" i="20"/>
  <c r="F185" i="20" s="1"/>
  <c r="D184" i="20"/>
  <c r="B175" i="20"/>
  <c r="A176" i="20"/>
  <c r="C175" i="20"/>
  <c r="E175" i="20"/>
  <c r="F175" i="20" s="1"/>
  <c r="B171" i="20"/>
  <c r="A172" i="20"/>
  <c r="C171" i="20"/>
  <c r="E171" i="20"/>
  <c r="F171" i="20" s="1"/>
  <c r="C169" i="20"/>
  <c r="E169" i="20"/>
  <c r="F169" i="20" s="1"/>
  <c r="B169" i="20"/>
  <c r="E150" i="20"/>
  <c r="F150" i="20" s="1"/>
  <c r="B150" i="20"/>
  <c r="A151" i="20"/>
  <c r="C150" i="20"/>
  <c r="D149" i="20"/>
  <c r="B140" i="20"/>
  <c r="A141" i="20"/>
  <c r="C140" i="20"/>
  <c r="E140" i="20"/>
  <c r="F140" i="20" s="1"/>
  <c r="R3" i="48"/>
  <c r="S3" i="48" s="1"/>
  <c r="T42" i="45"/>
  <c r="T42" i="44"/>
  <c r="S42" i="44"/>
  <c r="R42" i="43"/>
  <c r="T42" i="42"/>
  <c r="U42" i="42"/>
  <c r="S42" i="42"/>
  <c r="T42" i="41"/>
  <c r="U42" i="41"/>
  <c r="T42" i="40"/>
  <c r="P42" i="39"/>
  <c r="T42" i="39"/>
  <c r="U42" i="39"/>
  <c r="P42" i="38"/>
  <c r="T42" i="38"/>
  <c r="S36" i="37"/>
  <c r="N36" i="23"/>
  <c r="U42" i="45"/>
  <c r="R41" i="45"/>
  <c r="N42" i="45"/>
  <c r="V42" i="45"/>
  <c r="R41" i="44"/>
  <c r="N42" i="44"/>
  <c r="V42" i="44"/>
  <c r="U42" i="43"/>
  <c r="R41" i="43"/>
  <c r="N42" i="43"/>
  <c r="V42" i="43"/>
  <c r="R41" i="42"/>
  <c r="V42" i="42"/>
  <c r="R43" i="42"/>
  <c r="R41" i="41"/>
  <c r="N42" i="41"/>
  <c r="R43" i="41"/>
  <c r="S41" i="41"/>
  <c r="O42" i="41"/>
  <c r="W42" i="41"/>
  <c r="U42" i="40"/>
  <c r="R41" i="40"/>
  <c r="N42" i="40"/>
  <c r="V42" i="40"/>
  <c r="R41" i="39"/>
  <c r="N42" i="39"/>
  <c r="V42" i="39"/>
  <c r="U42" i="38"/>
  <c r="R41" i="38"/>
  <c r="N42" i="38"/>
  <c r="V42" i="38"/>
  <c r="C12" i="48"/>
  <c r="C11" i="48"/>
  <c r="C10" i="48"/>
  <c r="C9" i="48"/>
  <c r="C8" i="48"/>
  <c r="C6" i="48"/>
  <c r="C5" i="48"/>
  <c r="U36" i="37"/>
  <c r="R35" i="37"/>
  <c r="N36" i="37"/>
  <c r="V36" i="37"/>
  <c r="R37" i="37"/>
  <c r="C4" i="48"/>
  <c r="F7" i="48"/>
  <c r="F6" i="48"/>
  <c r="F3" i="48"/>
  <c r="F5" i="48"/>
  <c r="F12" i="48"/>
  <c r="F4" i="48"/>
  <c r="F10" i="48"/>
  <c r="F9" i="48"/>
  <c r="Y8" i="46" a="1"/>
  <c r="Z8" i="46" s="1"/>
  <c r="O11" i="46" a="1"/>
  <c r="P11" i="46" s="1"/>
  <c r="O12" i="46" a="1"/>
  <c r="Q12" i="46" s="1"/>
  <c r="Y9" i="46" a="1"/>
  <c r="AA9" i="46" s="1"/>
  <c r="Y5" i="46" a="1"/>
  <c r="Z5" i="46" s="1"/>
  <c r="O5" i="46" a="1"/>
  <c r="P5" i="46" s="1"/>
  <c r="T6" i="46" a="1"/>
  <c r="T6" i="46" s="1"/>
  <c r="Y6" i="46" a="1"/>
  <c r="Z6" i="46" s="1"/>
  <c r="T7" i="46" a="1"/>
  <c r="V7" i="46" s="1"/>
  <c r="O7" i="46" a="1"/>
  <c r="P7" i="46" s="1"/>
  <c r="T8" i="46" a="1"/>
  <c r="V8" i="46" s="1"/>
  <c r="O8" i="46" a="1"/>
  <c r="O8" i="46" s="1"/>
  <c r="T9" i="46" a="1"/>
  <c r="V9" i="46" s="1"/>
  <c r="O9" i="46" a="1"/>
  <c r="Q9" i="46" s="1"/>
  <c r="T10" i="46" a="1"/>
  <c r="T10" i="46" s="1"/>
  <c r="Y10" i="46" a="1"/>
  <c r="Y10" i="46" s="1"/>
  <c r="T11" i="46" a="1"/>
  <c r="T11" i="46" s="1"/>
  <c r="Y11" i="46" a="1"/>
  <c r="Y11" i="46" s="1"/>
  <c r="T12" i="46" a="1"/>
  <c r="V12" i="46" s="1"/>
  <c r="Y12" i="46" a="1"/>
  <c r="AA12" i="46" s="1"/>
  <c r="Y7" i="46" a="1"/>
  <c r="Y7" i="46" s="1"/>
  <c r="T5" i="46" a="1"/>
  <c r="V5" i="46" s="1"/>
  <c r="V27" i="46"/>
  <c r="V4" i="46"/>
  <c r="F6" i="46"/>
  <c r="O10" i="46" a="1"/>
  <c r="O10" i="46" s="1"/>
  <c r="F5" i="46"/>
  <c r="O6" i="46" a="1"/>
  <c r="Z4" i="46"/>
  <c r="U18" i="46" s="1"/>
  <c r="AA4" i="46"/>
  <c r="F4" i="46"/>
  <c r="T13" i="46"/>
  <c r="F8" i="46"/>
  <c r="Q4" i="46"/>
  <c r="T4" i="46"/>
  <c r="U13" i="46"/>
  <c r="F3" i="46"/>
  <c r="F7" i="46"/>
  <c r="O13" i="46"/>
  <c r="Y13" i="46"/>
  <c r="F10" i="46"/>
  <c r="O4" i="46"/>
  <c r="P13" i="46"/>
  <c r="Z13" i="46"/>
  <c r="Y12" i="46" l="1"/>
  <c r="D175" i="20"/>
  <c r="D171" i="20"/>
  <c r="D169" i="20"/>
  <c r="D150" i="20"/>
  <c r="D140" i="20"/>
  <c r="D192" i="20"/>
  <c r="B193" i="20"/>
  <c r="A194" i="20"/>
  <c r="C193" i="20"/>
  <c r="E193" i="20"/>
  <c r="F193" i="20" s="1"/>
  <c r="B186" i="20"/>
  <c r="A187" i="20"/>
  <c r="C186" i="20"/>
  <c r="E186" i="20"/>
  <c r="F186" i="20" s="1"/>
  <c r="D185" i="20"/>
  <c r="B176" i="20"/>
  <c r="A177" i="20"/>
  <c r="C176" i="20"/>
  <c r="E176" i="20"/>
  <c r="F176" i="20" s="1"/>
  <c r="C172" i="20"/>
  <c r="B172" i="20"/>
  <c r="A173" i="20"/>
  <c r="E172" i="20"/>
  <c r="F172" i="20" s="1"/>
  <c r="E151" i="20"/>
  <c r="F151" i="20" s="1"/>
  <c r="C151" i="20"/>
  <c r="B151" i="20"/>
  <c r="A152" i="20"/>
  <c r="C141" i="20"/>
  <c r="B141" i="20"/>
  <c r="A142" i="20"/>
  <c r="E141" i="20"/>
  <c r="F141" i="20" s="1"/>
  <c r="F13" i="21"/>
  <c r="Z9" i="46"/>
  <c r="P12" i="46"/>
  <c r="U7" i="46"/>
  <c r="Y8" i="46"/>
  <c r="Q8" i="46"/>
  <c r="P8" i="46"/>
  <c r="Z12" i="46"/>
  <c r="Y9" i="46"/>
  <c r="AA8" i="46"/>
  <c r="O7" i="46"/>
  <c r="O11" i="46"/>
  <c r="T25" i="46" s="1"/>
  <c r="AA10" i="46"/>
  <c r="Z11" i="46"/>
  <c r="Y6" i="46"/>
  <c r="Q10" i="46"/>
  <c r="Z10" i="46"/>
  <c r="AA6" i="46"/>
  <c r="Y5" i="46"/>
  <c r="U9" i="46"/>
  <c r="Q11" i="46"/>
  <c r="O12" i="46"/>
  <c r="Q7" i="46"/>
  <c r="V18" i="46"/>
  <c r="AA11" i="46"/>
  <c r="T12" i="46"/>
  <c r="AA5" i="46"/>
  <c r="T7" i="46"/>
  <c r="T21" i="46" s="1"/>
  <c r="U11" i="46"/>
  <c r="V11" i="46"/>
  <c r="T24" i="46"/>
  <c r="U27" i="46"/>
  <c r="T9" i="46"/>
  <c r="U12" i="46"/>
  <c r="V23" i="46"/>
  <c r="Q5" i="46"/>
  <c r="U6" i="46"/>
  <c r="V10" i="46"/>
  <c r="T8" i="46"/>
  <c r="O9" i="46"/>
  <c r="U5" i="46"/>
  <c r="U19" i="46" s="1"/>
  <c r="T5" i="46"/>
  <c r="U10" i="46"/>
  <c r="P9" i="46"/>
  <c r="V26" i="46"/>
  <c r="Z7" i="46"/>
  <c r="U8" i="46"/>
  <c r="U22" i="46" s="1"/>
  <c r="AA7" i="46"/>
  <c r="O5" i="46"/>
  <c r="V6" i="46"/>
  <c r="P10" i="46"/>
  <c r="Q6" i="46"/>
  <c r="P6" i="46"/>
  <c r="U20" i="46" s="1"/>
  <c r="O6" i="46"/>
  <c r="T18" i="46"/>
  <c r="T27" i="46"/>
  <c r="U23" i="46" l="1"/>
  <c r="D176" i="20"/>
  <c r="D141" i="20"/>
  <c r="D193" i="20"/>
  <c r="C194" i="20"/>
  <c r="B194" i="20"/>
  <c r="A195" i="20"/>
  <c r="E194" i="20"/>
  <c r="F194" i="20" s="1"/>
  <c r="B187" i="20"/>
  <c r="A188" i="20"/>
  <c r="C187" i="20"/>
  <c r="E187" i="20"/>
  <c r="F187" i="20" s="1"/>
  <c r="D186" i="20"/>
  <c r="E177" i="20"/>
  <c r="F177" i="20" s="1"/>
  <c r="B177" i="20"/>
  <c r="A178" i="20"/>
  <c r="C177" i="20"/>
  <c r="D172" i="20"/>
  <c r="C173" i="20"/>
  <c r="B173" i="20"/>
  <c r="E173" i="20"/>
  <c r="F173" i="20" s="1"/>
  <c r="C152" i="20"/>
  <c r="E152" i="20"/>
  <c r="F152" i="20" s="1"/>
  <c r="B152" i="20"/>
  <c r="A153" i="20"/>
  <c r="D151" i="20"/>
  <c r="B142" i="20"/>
  <c r="A143" i="20"/>
  <c r="E142" i="20"/>
  <c r="F142" i="20" s="1"/>
  <c r="C142" i="20"/>
  <c r="G14" i="21"/>
  <c r="U26" i="46"/>
  <c r="V25" i="46"/>
  <c r="T23" i="46"/>
  <c r="U21" i="46"/>
  <c r="V22" i="46"/>
  <c r="T22" i="46"/>
  <c r="U25" i="46"/>
  <c r="V24" i="46"/>
  <c r="V21" i="46"/>
  <c r="T20" i="46"/>
  <c r="T19" i="46"/>
  <c r="T26" i="46"/>
  <c r="U24" i="46"/>
  <c r="V19" i="46"/>
  <c r="V20" i="46"/>
  <c r="D152" i="20" l="1"/>
  <c r="E195" i="20"/>
  <c r="F195" i="20" s="1"/>
  <c r="A196" i="20"/>
  <c r="B195" i="20"/>
  <c r="C195" i="20"/>
  <c r="D194" i="20"/>
  <c r="E188" i="20"/>
  <c r="F188" i="20" s="1"/>
  <c r="B188" i="20"/>
  <c r="A189" i="20"/>
  <c r="C188" i="20"/>
  <c r="D187" i="20"/>
  <c r="D177" i="20"/>
  <c r="E178" i="20"/>
  <c r="F178" i="20" s="1"/>
  <c r="A179" i="20"/>
  <c r="B178" i="20"/>
  <c r="C178" i="20"/>
  <c r="D178" i="20" s="1"/>
  <c r="D173" i="20"/>
  <c r="C153" i="20"/>
  <c r="B153" i="20"/>
  <c r="A154" i="20"/>
  <c r="E153" i="20"/>
  <c r="F153" i="20" s="1"/>
  <c r="D142" i="20"/>
  <c r="B143" i="20"/>
  <c r="A144" i="20"/>
  <c r="C143" i="20"/>
  <c r="E143" i="20"/>
  <c r="F143" i="20" s="1"/>
  <c r="H15" i="21"/>
  <c r="R28" i="45"/>
  <c r="Q28" i="45"/>
  <c r="N28" i="45"/>
  <c r="W27" i="45"/>
  <c r="V27" i="45"/>
  <c r="U27" i="45"/>
  <c r="T27" i="45"/>
  <c r="P27" i="45"/>
  <c r="O27" i="45"/>
  <c r="N27" i="45"/>
  <c r="W26" i="45"/>
  <c r="V26" i="45"/>
  <c r="U26" i="45"/>
  <c r="T26" i="45"/>
  <c r="S26" i="45"/>
  <c r="R26" i="45"/>
  <c r="Q26" i="45"/>
  <c r="P26" i="45"/>
  <c r="O26" i="45"/>
  <c r="N26" i="45"/>
  <c r="R28" i="44"/>
  <c r="Q28" i="44"/>
  <c r="N28" i="44"/>
  <c r="W27" i="44"/>
  <c r="V27" i="44"/>
  <c r="U27" i="44"/>
  <c r="T27" i="44"/>
  <c r="P27" i="44"/>
  <c r="O27" i="44"/>
  <c r="N27" i="44"/>
  <c r="W26" i="44"/>
  <c r="V26" i="44"/>
  <c r="U26" i="44"/>
  <c r="T26" i="44"/>
  <c r="S26" i="44"/>
  <c r="R26" i="44"/>
  <c r="Q26" i="44"/>
  <c r="P26" i="44"/>
  <c r="O26" i="44"/>
  <c r="N26" i="44"/>
  <c r="R28" i="43"/>
  <c r="Q28" i="43"/>
  <c r="N28" i="43"/>
  <c r="W27" i="43"/>
  <c r="V27" i="43"/>
  <c r="U27" i="43"/>
  <c r="T27" i="43"/>
  <c r="P27" i="43"/>
  <c r="O27" i="43"/>
  <c r="N27" i="43"/>
  <c r="W26" i="43"/>
  <c r="V26" i="43"/>
  <c r="U26" i="43"/>
  <c r="T26" i="43"/>
  <c r="S26" i="43"/>
  <c r="R26" i="43"/>
  <c r="Q26" i="43"/>
  <c r="P26" i="43"/>
  <c r="O26" i="43"/>
  <c r="N26" i="43"/>
  <c r="R28" i="42"/>
  <c r="Q28" i="42"/>
  <c r="N28" i="42"/>
  <c r="W27" i="42"/>
  <c r="V27" i="42"/>
  <c r="U27" i="42"/>
  <c r="T27" i="42"/>
  <c r="P27" i="42"/>
  <c r="O27" i="42"/>
  <c r="N27" i="42"/>
  <c r="W26" i="42"/>
  <c r="V26" i="42"/>
  <c r="U26" i="42"/>
  <c r="T26" i="42"/>
  <c r="S26" i="42"/>
  <c r="R26" i="42"/>
  <c r="Q26" i="42"/>
  <c r="P26" i="42"/>
  <c r="O26" i="42"/>
  <c r="N26" i="42"/>
  <c r="R28" i="41"/>
  <c r="Q28" i="41"/>
  <c r="N28" i="41"/>
  <c r="W27" i="41"/>
  <c r="V27" i="41"/>
  <c r="U27" i="41"/>
  <c r="T27" i="41"/>
  <c r="P27" i="41"/>
  <c r="O27" i="41"/>
  <c r="N27" i="41"/>
  <c r="W26" i="41"/>
  <c r="V26" i="41"/>
  <c r="U26" i="41"/>
  <c r="T26" i="41"/>
  <c r="S26" i="41"/>
  <c r="R26" i="41"/>
  <c r="Q26" i="41"/>
  <c r="P26" i="41"/>
  <c r="O26" i="41"/>
  <c r="N26" i="41"/>
  <c r="R28" i="40"/>
  <c r="Q28" i="40"/>
  <c r="N28" i="40"/>
  <c r="W27" i="40"/>
  <c r="V27" i="40"/>
  <c r="U27" i="40"/>
  <c r="T27" i="40"/>
  <c r="P27" i="40"/>
  <c r="O27" i="40"/>
  <c r="N27" i="40"/>
  <c r="W26" i="40"/>
  <c r="V26" i="40"/>
  <c r="U26" i="40"/>
  <c r="T26" i="40"/>
  <c r="S26" i="40"/>
  <c r="R26" i="40"/>
  <c r="Q26" i="40"/>
  <c r="P26" i="40"/>
  <c r="O26" i="40"/>
  <c r="N26" i="40"/>
  <c r="R28" i="39"/>
  <c r="Q28" i="39"/>
  <c r="N28" i="39"/>
  <c r="W27" i="39"/>
  <c r="V27" i="39"/>
  <c r="U27" i="39"/>
  <c r="T27" i="39"/>
  <c r="P27" i="39"/>
  <c r="O27" i="39"/>
  <c r="N27" i="39"/>
  <c r="W26" i="39"/>
  <c r="V26" i="39"/>
  <c r="U26" i="39"/>
  <c r="T26" i="39"/>
  <c r="S26" i="39"/>
  <c r="R26" i="39"/>
  <c r="Q26" i="39"/>
  <c r="P26" i="39"/>
  <c r="O26" i="39"/>
  <c r="N26" i="39"/>
  <c r="R28" i="38"/>
  <c r="Q28" i="38"/>
  <c r="N28" i="38"/>
  <c r="W27" i="38"/>
  <c r="V27" i="38"/>
  <c r="U27" i="38"/>
  <c r="T27" i="38"/>
  <c r="P27" i="38"/>
  <c r="O27" i="38"/>
  <c r="N27" i="38"/>
  <c r="W26" i="38"/>
  <c r="V26" i="38"/>
  <c r="U26" i="38"/>
  <c r="T26" i="38"/>
  <c r="S26" i="38"/>
  <c r="R26" i="38"/>
  <c r="Q26" i="38"/>
  <c r="P26" i="38"/>
  <c r="O26" i="38"/>
  <c r="N26" i="38"/>
  <c r="R28" i="37"/>
  <c r="Q28" i="37"/>
  <c r="N28" i="37"/>
  <c r="W27" i="37"/>
  <c r="V27" i="37"/>
  <c r="U27" i="37"/>
  <c r="T27" i="37"/>
  <c r="P27" i="37"/>
  <c r="O27" i="37"/>
  <c r="N27" i="37"/>
  <c r="W26" i="37"/>
  <c r="V26" i="37"/>
  <c r="U26" i="37"/>
  <c r="T26" i="37"/>
  <c r="S26" i="37"/>
  <c r="R26" i="37"/>
  <c r="Q26" i="37"/>
  <c r="P26" i="37"/>
  <c r="O26" i="37"/>
  <c r="N26" i="37"/>
  <c r="AD19" i="23"/>
  <c r="AC19" i="23"/>
  <c r="AB19" i="23"/>
  <c r="R28" i="23"/>
  <c r="R26" i="23"/>
  <c r="D188" i="20" l="1"/>
  <c r="D195" i="20"/>
  <c r="E196" i="20"/>
  <c r="F196" i="20" s="1"/>
  <c r="B196" i="20"/>
  <c r="A197" i="20"/>
  <c r="C196" i="20"/>
  <c r="B189" i="20"/>
  <c r="A190" i="20"/>
  <c r="C189" i="20"/>
  <c r="E189" i="20"/>
  <c r="F189" i="20" s="1"/>
  <c r="E179" i="20"/>
  <c r="F179" i="20" s="1"/>
  <c r="A180" i="20"/>
  <c r="C179" i="20"/>
  <c r="B179" i="20"/>
  <c r="B154" i="20"/>
  <c r="A155" i="20"/>
  <c r="C154" i="20"/>
  <c r="E154" i="20"/>
  <c r="F154" i="20" s="1"/>
  <c r="D153" i="20"/>
  <c r="D143" i="20"/>
  <c r="E144" i="20"/>
  <c r="F144" i="20" s="1"/>
  <c r="B144" i="20"/>
  <c r="A145" i="20"/>
  <c r="C144" i="20"/>
  <c r="I16" i="21"/>
  <c r="AF19" i="23"/>
  <c r="R30" i="23" s="1"/>
  <c r="D179" i="20" l="1"/>
  <c r="C197" i="20"/>
  <c r="E197" i="20"/>
  <c r="F197" i="20" s="1"/>
  <c r="B197" i="20"/>
  <c r="A198" i="20"/>
  <c r="D196" i="20"/>
  <c r="D189" i="20"/>
  <c r="E190" i="20"/>
  <c r="F190" i="20" s="1"/>
  <c r="B190" i="20"/>
  <c r="C190" i="20"/>
  <c r="C180" i="20"/>
  <c r="E180" i="20"/>
  <c r="F180" i="20" s="1"/>
  <c r="B180" i="20"/>
  <c r="A181" i="20"/>
  <c r="D154" i="20"/>
  <c r="B155" i="20"/>
  <c r="A156" i="20"/>
  <c r="C155" i="20"/>
  <c r="E155" i="20"/>
  <c r="F155" i="20" s="1"/>
  <c r="D144" i="20"/>
  <c r="E145" i="20"/>
  <c r="F145" i="20" s="1"/>
  <c r="C145" i="20"/>
  <c r="B145" i="20"/>
  <c r="A146" i="20"/>
  <c r="J17" i="21"/>
  <c r="D190" i="20" l="1"/>
  <c r="D155" i="20"/>
  <c r="D145" i="20"/>
  <c r="B198" i="20"/>
  <c r="C198" i="20"/>
  <c r="E198" i="20"/>
  <c r="F198" i="20" s="1"/>
  <c r="A199" i="20"/>
  <c r="D197" i="20"/>
  <c r="B181" i="20"/>
  <c r="C181" i="20"/>
  <c r="E181" i="20"/>
  <c r="F181" i="20" s="1"/>
  <c r="A182" i="20"/>
  <c r="D180" i="20"/>
  <c r="B156" i="20"/>
  <c r="A157" i="20"/>
  <c r="C156" i="20"/>
  <c r="E156" i="20"/>
  <c r="F156" i="20" s="1"/>
  <c r="C146" i="20"/>
  <c r="E146" i="20"/>
  <c r="F146" i="20" s="1"/>
  <c r="B146" i="20"/>
  <c r="K18" i="21"/>
  <c r="D156" i="20" l="1"/>
  <c r="D181" i="20"/>
  <c r="B199" i="20"/>
  <c r="A200" i="20"/>
  <c r="C199" i="20"/>
  <c r="E199" i="20"/>
  <c r="F199" i="20" s="1"/>
  <c r="D198" i="20"/>
  <c r="B182" i="20"/>
  <c r="C182" i="20"/>
  <c r="E182" i="20"/>
  <c r="F182" i="20" s="1"/>
  <c r="B157" i="20"/>
  <c r="A158" i="20"/>
  <c r="E157" i="20"/>
  <c r="F157" i="20" s="1"/>
  <c r="C157" i="20"/>
  <c r="D146" i="20"/>
  <c r="L19" i="21"/>
  <c r="D182" i="20" l="1"/>
  <c r="D157" i="20"/>
  <c r="D199" i="20"/>
  <c r="B200" i="20"/>
  <c r="A201" i="20"/>
  <c r="C200" i="20"/>
  <c r="E200" i="20"/>
  <c r="F200" i="20" s="1"/>
  <c r="E158" i="20"/>
  <c r="F158" i="20" s="1"/>
  <c r="B158" i="20"/>
  <c r="A159" i="20"/>
  <c r="C158" i="20"/>
  <c r="M20" i="21"/>
  <c r="AF9" i="23"/>
  <c r="H30" i="23" s="1"/>
  <c r="R34" i="23"/>
  <c r="H37" i="23"/>
  <c r="H35" i="23"/>
  <c r="H6" i="27"/>
  <c r="G5" i="27"/>
  <c r="G6" i="27"/>
  <c r="G7" i="27"/>
  <c r="G8" i="27"/>
  <c r="G12" i="27"/>
  <c r="G4" i="27"/>
  <c r="F19" i="28"/>
  <c r="F3" i="28"/>
  <c r="F17" i="28" s="1"/>
  <c r="F2" i="28"/>
  <c r="F14" i="28" s="1"/>
  <c r="X13" i="28" a="1"/>
  <c r="Y13" i="28" s="1"/>
  <c r="X4" i="28" a="1"/>
  <c r="X4" i="28" s="1"/>
  <c r="S13" i="28" a="1"/>
  <c r="S13" i="28" s="1"/>
  <c r="S4" i="28" a="1"/>
  <c r="U4" i="28" s="1"/>
  <c r="N13" i="28" a="1"/>
  <c r="O13" i="28" s="1"/>
  <c r="N4" i="28" a="1"/>
  <c r="N4" i="28" s="1"/>
  <c r="K60" i="28"/>
  <c r="J60" i="28"/>
  <c r="I60" i="28"/>
  <c r="K59" i="28"/>
  <c r="J59" i="28"/>
  <c r="I59" i="28"/>
  <c r="K58" i="28"/>
  <c r="J58" i="28"/>
  <c r="I58" i="28"/>
  <c r="K57" i="28"/>
  <c r="J57" i="28"/>
  <c r="I57" i="28"/>
  <c r="K56" i="28"/>
  <c r="J56" i="28"/>
  <c r="I56" i="28"/>
  <c r="K55" i="28"/>
  <c r="J55" i="28"/>
  <c r="I55" i="28"/>
  <c r="K54" i="28"/>
  <c r="J54" i="28"/>
  <c r="I54" i="28"/>
  <c r="K53" i="28"/>
  <c r="J53" i="28"/>
  <c r="I53" i="28"/>
  <c r="K52" i="28"/>
  <c r="J52" i="28"/>
  <c r="I52" i="28"/>
  <c r="K51" i="28"/>
  <c r="J51" i="28"/>
  <c r="I51" i="28"/>
  <c r="K50" i="28"/>
  <c r="J50" i="28"/>
  <c r="I50" i="28"/>
  <c r="K49" i="28"/>
  <c r="J49" i="28"/>
  <c r="I49" i="28"/>
  <c r="K48" i="28"/>
  <c r="J48" i="28"/>
  <c r="I48" i="28"/>
  <c r="K47" i="28"/>
  <c r="J47" i="28"/>
  <c r="I47" i="28"/>
  <c r="K46" i="28"/>
  <c r="J46" i="28"/>
  <c r="I46" i="28"/>
  <c r="K45" i="28"/>
  <c r="J45" i="28"/>
  <c r="I45" i="28"/>
  <c r="K44" i="28"/>
  <c r="J44" i="28"/>
  <c r="I44" i="28"/>
  <c r="K43" i="28"/>
  <c r="J43" i="28"/>
  <c r="I43" i="28"/>
  <c r="K42" i="28"/>
  <c r="J42" i="28"/>
  <c r="I42" i="28"/>
  <c r="K41" i="28"/>
  <c r="J41" i="28"/>
  <c r="I41" i="28"/>
  <c r="K40" i="28"/>
  <c r="J40" i="28"/>
  <c r="I40" i="28"/>
  <c r="K39" i="28"/>
  <c r="J39" i="28"/>
  <c r="I39" i="28"/>
  <c r="K38" i="28"/>
  <c r="J38" i="28"/>
  <c r="I38" i="28"/>
  <c r="K37" i="28"/>
  <c r="J37" i="28"/>
  <c r="I37" i="28"/>
  <c r="K36" i="28"/>
  <c r="J36" i="28"/>
  <c r="I36" i="28"/>
  <c r="K35" i="28"/>
  <c r="J35" i="28"/>
  <c r="I35" i="28"/>
  <c r="K34" i="28"/>
  <c r="J34" i="28"/>
  <c r="I34" i="28"/>
  <c r="K33" i="28"/>
  <c r="J33" i="28"/>
  <c r="I33" i="28"/>
  <c r="K32" i="28"/>
  <c r="J32" i="28"/>
  <c r="I32" i="28"/>
  <c r="K31" i="28"/>
  <c r="J31" i="28"/>
  <c r="I31" i="28"/>
  <c r="K30" i="28"/>
  <c r="J30" i="28"/>
  <c r="I30" i="28"/>
  <c r="K29" i="28"/>
  <c r="J29" i="28"/>
  <c r="I29" i="28"/>
  <c r="H5" i="27"/>
  <c r="H7" i="27"/>
  <c r="H8" i="27"/>
  <c r="H9" i="27"/>
  <c r="H10" i="27"/>
  <c r="H11" i="27"/>
  <c r="H12" i="27"/>
  <c r="H4" i="27"/>
  <c r="G60" i="28"/>
  <c r="F60" i="28"/>
  <c r="E60" i="28"/>
  <c r="G59" i="28"/>
  <c r="F59" i="28"/>
  <c r="E59" i="28"/>
  <c r="G58" i="28"/>
  <c r="F58" i="28"/>
  <c r="E58" i="28"/>
  <c r="G57" i="28"/>
  <c r="F57" i="28"/>
  <c r="E57" i="28"/>
  <c r="G56" i="28"/>
  <c r="F56" i="28"/>
  <c r="E56" i="28"/>
  <c r="G55" i="28"/>
  <c r="F55" i="28"/>
  <c r="E55" i="28"/>
  <c r="G54" i="28"/>
  <c r="F54" i="28"/>
  <c r="E54" i="28"/>
  <c r="G53" i="28"/>
  <c r="F53" i="28"/>
  <c r="E53" i="28"/>
  <c r="G52" i="28"/>
  <c r="F52" i="28"/>
  <c r="E52" i="28"/>
  <c r="G51" i="28"/>
  <c r="F51" i="28"/>
  <c r="E51" i="28"/>
  <c r="G50" i="28"/>
  <c r="F50" i="28"/>
  <c r="E50" i="28"/>
  <c r="G49" i="28"/>
  <c r="F49" i="28"/>
  <c r="E49" i="28"/>
  <c r="G48" i="28"/>
  <c r="F48" i="28"/>
  <c r="E48" i="28"/>
  <c r="G47" i="28"/>
  <c r="F47" i="28"/>
  <c r="E47" i="28"/>
  <c r="G46" i="28"/>
  <c r="F46" i="28"/>
  <c r="E46" i="28"/>
  <c r="G45" i="28"/>
  <c r="F45" i="28"/>
  <c r="E45" i="28"/>
  <c r="G44" i="28"/>
  <c r="F44" i="28"/>
  <c r="E44" i="28"/>
  <c r="G43" i="28"/>
  <c r="F43" i="28"/>
  <c r="E43" i="28"/>
  <c r="G42" i="28"/>
  <c r="F42" i="28"/>
  <c r="E42" i="28"/>
  <c r="G41" i="28"/>
  <c r="F41" i="28"/>
  <c r="E41" i="28"/>
  <c r="G40" i="28"/>
  <c r="F40" i="28"/>
  <c r="E40" i="28"/>
  <c r="G39" i="28"/>
  <c r="F39" i="28"/>
  <c r="E39" i="28"/>
  <c r="G38" i="28"/>
  <c r="F38" i="28"/>
  <c r="E38" i="28"/>
  <c r="G37" i="28"/>
  <c r="F37" i="28"/>
  <c r="E37" i="28"/>
  <c r="G36" i="28"/>
  <c r="F36" i="28"/>
  <c r="E36" i="28"/>
  <c r="G35" i="28"/>
  <c r="F35" i="28"/>
  <c r="E35" i="28"/>
  <c r="G34" i="28"/>
  <c r="F34" i="28"/>
  <c r="E34" i="28"/>
  <c r="G33" i="28"/>
  <c r="F33" i="28"/>
  <c r="E33" i="28"/>
  <c r="G32" i="28"/>
  <c r="F32" i="28"/>
  <c r="E32" i="28"/>
  <c r="G31" i="28"/>
  <c r="F31" i="28"/>
  <c r="E31" i="28"/>
  <c r="G30" i="28"/>
  <c r="F30" i="28"/>
  <c r="E30" i="28"/>
  <c r="G29" i="28"/>
  <c r="F29" i="28"/>
  <c r="E29" i="28"/>
  <c r="G19" i="28"/>
  <c r="E19" i="28"/>
  <c r="G18" i="28"/>
  <c r="E18" i="28"/>
  <c r="G17" i="28"/>
  <c r="E17" i="28"/>
  <c r="G16" i="28"/>
  <c r="F16" i="28"/>
  <c r="E16" i="28"/>
  <c r="G15" i="28"/>
  <c r="F15" i="28"/>
  <c r="E15" i="28"/>
  <c r="G14" i="28"/>
  <c r="E14" i="28"/>
  <c r="G13" i="28"/>
  <c r="E13" i="28"/>
  <c r="G12" i="28"/>
  <c r="F12" i="28"/>
  <c r="E12" i="28"/>
  <c r="G11" i="28"/>
  <c r="F11" i="28"/>
  <c r="E11" i="28"/>
  <c r="G10" i="28"/>
  <c r="E10" i="28"/>
  <c r="G9" i="28"/>
  <c r="E9" i="28"/>
  <c r="G8" i="28"/>
  <c r="F8" i="28"/>
  <c r="E8" i="28"/>
  <c r="G7" i="28"/>
  <c r="F7" i="28"/>
  <c r="E7" i="28"/>
  <c r="G6" i="28"/>
  <c r="E6" i="28"/>
  <c r="G5" i="28"/>
  <c r="E5" i="28"/>
  <c r="G4" i="28"/>
  <c r="F4" i="28"/>
  <c r="E4" i="28"/>
  <c r="D35" i="23"/>
  <c r="O37" i="23"/>
  <c r="F37" i="23"/>
  <c r="P37" i="23" s="1"/>
  <c r="I37" i="23"/>
  <c r="S37" i="23" s="1"/>
  <c r="J37" i="23"/>
  <c r="T37" i="23" s="1"/>
  <c r="K37" i="23"/>
  <c r="U37" i="23" s="1"/>
  <c r="L37" i="23"/>
  <c r="V37" i="23" s="1"/>
  <c r="M37" i="23"/>
  <c r="W37" i="23" s="1"/>
  <c r="D37" i="23"/>
  <c r="N37" i="23" s="1"/>
  <c r="F35" i="23"/>
  <c r="I35" i="23"/>
  <c r="J35" i="23"/>
  <c r="K35" i="23"/>
  <c r="L35" i="23"/>
  <c r="M35" i="23"/>
  <c r="W34" i="23"/>
  <c r="P34" i="23"/>
  <c r="Q34" i="23"/>
  <c r="S34" i="23"/>
  <c r="T34" i="23"/>
  <c r="U34" i="23"/>
  <c r="V34" i="23"/>
  <c r="O34" i="23"/>
  <c r="N34" i="23"/>
  <c r="S26" i="23"/>
  <c r="AF10" i="23"/>
  <c r="I30" i="23" s="1"/>
  <c r="AC20" i="23"/>
  <c r="AB20" i="23"/>
  <c r="X10" i="28" l="1" a="1"/>
  <c r="X10" i="28" s="1"/>
  <c r="X6" i="28" a="1"/>
  <c r="Y6" i="28" s="1"/>
  <c r="X8" i="28" a="1"/>
  <c r="X8" i="28" s="1"/>
  <c r="N12" i="28" a="1"/>
  <c r="N12" i="28" s="1"/>
  <c r="X12" i="28" a="1"/>
  <c r="Y12" i="28" s="1"/>
  <c r="X5" i="28" a="1"/>
  <c r="Y5" i="28" s="1"/>
  <c r="X9" i="28" a="1"/>
  <c r="X9" i="28" s="1"/>
  <c r="X7" i="28" a="1"/>
  <c r="Y7" i="28" s="1"/>
  <c r="X11" i="28" a="1"/>
  <c r="X11" i="28" s="1"/>
  <c r="N7" i="28" a="1"/>
  <c r="N7" i="28" s="1"/>
  <c r="S5" i="28" a="1"/>
  <c r="S5" i="28" s="1"/>
  <c r="S9" i="28" a="1"/>
  <c r="S9" i="28" s="1"/>
  <c r="S11" i="28" a="1"/>
  <c r="T11" i="28" s="1"/>
  <c r="S6" i="28" a="1"/>
  <c r="T6" i="28" s="1"/>
  <c r="S8" i="28" a="1"/>
  <c r="T8" i="28" s="1"/>
  <c r="S7" i="28" a="1"/>
  <c r="S7" i="28" s="1"/>
  <c r="S10" i="28" a="1"/>
  <c r="T10" i="28" s="1"/>
  <c r="S12" i="28" a="1"/>
  <c r="S12" i="28" s="1"/>
  <c r="Z13" i="28"/>
  <c r="AC20" i="37"/>
  <c r="AC20" i="38" s="1"/>
  <c r="AC20" i="39" s="1"/>
  <c r="AC20" i="40" s="1"/>
  <c r="AC20" i="41" s="1"/>
  <c r="AC20" i="42" s="1"/>
  <c r="AC20" i="43" s="1"/>
  <c r="AC20" i="44" s="1"/>
  <c r="AC20" i="45" s="1"/>
  <c r="D158" i="20"/>
  <c r="D200" i="20"/>
  <c r="B201" i="20"/>
  <c r="A202" i="20"/>
  <c r="C201" i="20"/>
  <c r="E201" i="20"/>
  <c r="F201" i="20" s="1"/>
  <c r="E159" i="20"/>
  <c r="F159" i="20" s="1"/>
  <c r="A160" i="20"/>
  <c r="B159" i="20"/>
  <c r="C159" i="20"/>
  <c r="Y7" i="37"/>
  <c r="Y7" i="38" s="1"/>
  <c r="Y7" i="39" s="1"/>
  <c r="Y7" i="40" s="1"/>
  <c r="Y7" i="41" s="1"/>
  <c r="AB14" i="37"/>
  <c r="AB14" i="38" s="1"/>
  <c r="AB14" i="39" s="1"/>
  <c r="AB14" i="40" s="1"/>
  <c r="AB14" i="41" s="1"/>
  <c r="AA7" i="37"/>
  <c r="AA7" i="38" s="1"/>
  <c r="AA7" i="39" s="1"/>
  <c r="AA7" i="40" s="1"/>
  <c r="AA7" i="41" s="1"/>
  <c r="Y10" i="37"/>
  <c r="Y13" i="37"/>
  <c r="Y13" i="38" s="1"/>
  <c r="Y13" i="39" s="1"/>
  <c r="Y13" i="40" s="1"/>
  <c r="Y13" i="41" s="1"/>
  <c r="Z10" i="37"/>
  <c r="Z10" i="38" s="1"/>
  <c r="Z10" i="39" s="1"/>
  <c r="Z10" i="40" s="1"/>
  <c r="Z10" i="41" s="1"/>
  <c r="AC7" i="37"/>
  <c r="AC7" i="38" s="1"/>
  <c r="AC7" i="39" s="1"/>
  <c r="AC7" i="40" s="1"/>
  <c r="AC7" i="41" s="1"/>
  <c r="Y9" i="37"/>
  <c r="AA8" i="37"/>
  <c r="AA8" i="38" s="1"/>
  <c r="AA8" i="39" s="1"/>
  <c r="AA8" i="40" s="1"/>
  <c r="AA8" i="41" s="1"/>
  <c r="Z9" i="37"/>
  <c r="Z9" i="38" s="1"/>
  <c r="Z9" i="39" s="1"/>
  <c r="Z9" i="40" s="1"/>
  <c r="Z9" i="41" s="1"/>
  <c r="Y12" i="37"/>
  <c r="Y12" i="38" s="1"/>
  <c r="Y12" i="39" s="1"/>
  <c r="Y12" i="40" s="1"/>
  <c r="Y12" i="41" s="1"/>
  <c r="Y11" i="37"/>
  <c r="Y11" i="38" s="1"/>
  <c r="Y11" i="39" s="1"/>
  <c r="Y11" i="40" s="1"/>
  <c r="Y11" i="41" s="1"/>
  <c r="Y8" i="37"/>
  <c r="AA9" i="37"/>
  <c r="AA9" i="38" s="1"/>
  <c r="AA9" i="39" s="1"/>
  <c r="AA9" i="40" s="1"/>
  <c r="AA9" i="41" s="1"/>
  <c r="Z8" i="37"/>
  <c r="Z8" i="38" s="1"/>
  <c r="Z8" i="39" s="1"/>
  <c r="Z8" i="40" s="1"/>
  <c r="Z8" i="41" s="1"/>
  <c r="Y14" i="37"/>
  <c r="Y14" i="38" s="1"/>
  <c r="Y14" i="39" s="1"/>
  <c r="Y14" i="40" s="1"/>
  <c r="Y14" i="41" s="1"/>
  <c r="Z17" i="43"/>
  <c r="Y20" i="43"/>
  <c r="Y22" i="43"/>
  <c r="Y24" i="43"/>
  <c r="AD15" i="43"/>
  <c r="AA17" i="43"/>
  <c r="Z20" i="43"/>
  <c r="Z22" i="37"/>
  <c r="Z22" i="38" s="1"/>
  <c r="Z22" i="39" s="1"/>
  <c r="Z22" i="40" s="1"/>
  <c r="Z22" i="41" s="1"/>
  <c r="Z22" i="42" s="1"/>
  <c r="Z22" i="43" s="1"/>
  <c r="Z22" i="44" s="1"/>
  <c r="Z22" i="45" s="1"/>
  <c r="Z24" i="43"/>
  <c r="Z16" i="43"/>
  <c r="Y18" i="43"/>
  <c r="AA20" i="43"/>
  <c r="AA22" i="43"/>
  <c r="AA24" i="43"/>
  <c r="AA16" i="43"/>
  <c r="Z18" i="43"/>
  <c r="AD20" i="43"/>
  <c r="AD22" i="43"/>
  <c r="AD24" i="43"/>
  <c r="AB16" i="43"/>
  <c r="AA18" i="43"/>
  <c r="Y21" i="43"/>
  <c r="Y23" i="37"/>
  <c r="Y23" i="38" s="1"/>
  <c r="Y23" i="39" s="1"/>
  <c r="Y23" i="40" s="1"/>
  <c r="Y23" i="41" s="1"/>
  <c r="Y23" i="42" s="1"/>
  <c r="Y23" i="43" s="1"/>
  <c r="Y23" i="44" s="1"/>
  <c r="Y23" i="45" s="1"/>
  <c r="Z15" i="43"/>
  <c r="AC16" i="43"/>
  <c r="Z21" i="43"/>
  <c r="Z23" i="43"/>
  <c r="AA15" i="43"/>
  <c r="AD21" i="43"/>
  <c r="AD23" i="43"/>
  <c r="AD16" i="43"/>
  <c r="Z19" i="43"/>
  <c r="AA21" i="43"/>
  <c r="AA23" i="43"/>
  <c r="AB15" i="43"/>
  <c r="AA19" i="43"/>
  <c r="AC15" i="43"/>
  <c r="Y17" i="37"/>
  <c r="Y17" i="38" s="1"/>
  <c r="Y17" i="39" s="1"/>
  <c r="Y17" i="40" s="1"/>
  <c r="Y17" i="41" s="1"/>
  <c r="Y17" i="42" s="1"/>
  <c r="Y17" i="43" s="1"/>
  <c r="Y17" i="44" s="1"/>
  <c r="Y17" i="45" s="1"/>
  <c r="AB19" i="37"/>
  <c r="AB19" i="38" s="1"/>
  <c r="AB19" i="39" s="1"/>
  <c r="AB19" i="40" s="1"/>
  <c r="AB19" i="41" s="1"/>
  <c r="AB19" i="42" s="1"/>
  <c r="AB19" i="43" s="1"/>
  <c r="AB19" i="44" s="1"/>
  <c r="AB19" i="45" s="1"/>
  <c r="AC19" i="37"/>
  <c r="AC19" i="38" s="1"/>
  <c r="AC19" i="39" s="1"/>
  <c r="AC19" i="40" s="1"/>
  <c r="AC19" i="41" s="1"/>
  <c r="AC19" i="42" s="1"/>
  <c r="AC19" i="43" s="1"/>
  <c r="AC19" i="44" s="1"/>
  <c r="AC19" i="45" s="1"/>
  <c r="AD19" i="37"/>
  <c r="AD19" i="38" s="1"/>
  <c r="AD19" i="39" s="1"/>
  <c r="AD19" i="40" s="1"/>
  <c r="AD19" i="41" s="1"/>
  <c r="AD19" i="42" s="1"/>
  <c r="AD19" i="43" s="1"/>
  <c r="AD19" i="44" s="1"/>
  <c r="AD19" i="45" s="1"/>
  <c r="AB20" i="37"/>
  <c r="P35" i="23"/>
  <c r="W35" i="23"/>
  <c r="O35" i="23"/>
  <c r="V35" i="23"/>
  <c r="N35" i="23"/>
  <c r="U35" i="23"/>
  <c r="R35" i="23"/>
  <c r="S35" i="23"/>
  <c r="T35" i="23"/>
  <c r="R37" i="23"/>
  <c r="G10" i="27"/>
  <c r="G11" i="27"/>
  <c r="G9" i="27"/>
  <c r="F10" i="28"/>
  <c r="F18" i="28"/>
  <c r="F5" i="28"/>
  <c r="F13" i="28"/>
  <c r="F6" i="28"/>
  <c r="F9" i="28"/>
  <c r="X13" i="28"/>
  <c r="Z4" i="28"/>
  <c r="Y4" i="28"/>
  <c r="U13" i="28"/>
  <c r="T13" i="28"/>
  <c r="T27" i="28" s="1"/>
  <c r="T4" i="28"/>
  <c r="S4" i="28"/>
  <c r="S18" i="28" s="1"/>
  <c r="N9" i="28" a="1"/>
  <c r="P9" i="28" s="1"/>
  <c r="N11" i="28" a="1"/>
  <c r="P11" i="28" s="1"/>
  <c r="N6" i="28" a="1"/>
  <c r="O6" i="28" s="1"/>
  <c r="N10" i="28" a="1"/>
  <c r="O10" i="28" s="1"/>
  <c r="N8" i="28" a="1"/>
  <c r="P8" i="28" s="1"/>
  <c r="N13" i="28"/>
  <c r="P13" i="28"/>
  <c r="N5" i="28" a="1"/>
  <c r="N5" i="28" s="1"/>
  <c r="P4" i="28"/>
  <c r="O4" i="28"/>
  <c r="AF20" i="23"/>
  <c r="S30" i="23" s="1"/>
  <c r="N27" i="23"/>
  <c r="O27" i="23"/>
  <c r="P27" i="23"/>
  <c r="T27" i="23"/>
  <c r="U27" i="23"/>
  <c r="V27" i="23"/>
  <c r="W27" i="23"/>
  <c r="N28" i="23"/>
  <c r="Q28" i="23"/>
  <c r="O26" i="23"/>
  <c r="P26" i="23"/>
  <c r="Q26" i="23"/>
  <c r="T26" i="23"/>
  <c r="U26" i="23"/>
  <c r="V26" i="23"/>
  <c r="W26" i="23"/>
  <c r="N26" i="23"/>
  <c r="AF6" i="23"/>
  <c r="E30" i="23" s="1"/>
  <c r="AF15" i="23"/>
  <c r="N30" i="23" s="1"/>
  <c r="AF16" i="23"/>
  <c r="O30" i="23" s="1"/>
  <c r="AF5" i="23"/>
  <c r="D30" i="23" s="1"/>
  <c r="AB24" i="23"/>
  <c r="AB24" i="37" s="1"/>
  <c r="Z14" i="23"/>
  <c r="Z14" i="37" s="1"/>
  <c r="AB23" i="23"/>
  <c r="AB23" i="37" s="1"/>
  <c r="Z13" i="23"/>
  <c r="Z13" i="37" s="1"/>
  <c r="AB22" i="23"/>
  <c r="AB22" i="37" s="1"/>
  <c r="Z12" i="23"/>
  <c r="Z12" i="37" s="1"/>
  <c r="AB21" i="23"/>
  <c r="AB21" i="37" s="1"/>
  <c r="Z11" i="23"/>
  <c r="Z11" i="37" s="1"/>
  <c r="AD18" i="23"/>
  <c r="AD18" i="37" s="1"/>
  <c r="AD18" i="38" s="1"/>
  <c r="AD18" i="39" s="1"/>
  <c r="AD18" i="40" s="1"/>
  <c r="AD18" i="41" s="1"/>
  <c r="AD18" i="42" s="1"/>
  <c r="AD18" i="43" s="1"/>
  <c r="AD18" i="44" s="1"/>
  <c r="AD18" i="45" s="1"/>
  <c r="AB18" i="23"/>
  <c r="AB18" i="37" s="1"/>
  <c r="AD17" i="23"/>
  <c r="AD17" i="37" s="1"/>
  <c r="AD17" i="38" s="1"/>
  <c r="AD17" i="39" s="1"/>
  <c r="AD17" i="40" s="1"/>
  <c r="AD17" i="41" s="1"/>
  <c r="AD17" i="42" s="1"/>
  <c r="AD17" i="43" s="1"/>
  <c r="AD17" i="44" s="1"/>
  <c r="AD17" i="45" s="1"/>
  <c r="AB17" i="23"/>
  <c r="AB17" i="37" s="1"/>
  <c r="Z7" i="23"/>
  <c r="Z7" i="37" s="1"/>
  <c r="C12" i="21"/>
  <c r="C13" i="21" s="1"/>
  <c r="C14" i="21" s="1"/>
  <c r="C15" i="21" s="1"/>
  <c r="C16" i="21" s="1"/>
  <c r="C17" i="21" s="1"/>
  <c r="C18" i="21" s="1"/>
  <c r="C19" i="21" s="1"/>
  <c r="C20" i="21" s="1"/>
  <c r="C21" i="21" s="1"/>
  <c r="C22" i="21" s="1"/>
  <c r="C23" i="21" s="1"/>
  <c r="C24" i="21" s="1"/>
  <c r="C25" i="21" s="1"/>
  <c r="C26" i="21" s="1"/>
  <c r="C27" i="21" s="1"/>
  <c r="C28" i="21" s="1"/>
  <c r="C29" i="21" s="1"/>
  <c r="C30" i="21" s="1"/>
  <c r="C31" i="21" s="1"/>
  <c r="C32" i="21" s="1"/>
  <c r="C33" i="21" s="1"/>
  <c r="C34" i="21" s="1"/>
  <c r="C35" i="21" s="1"/>
  <c r="C36" i="21" s="1"/>
  <c r="C37" i="21" s="1"/>
  <c r="C38" i="21" s="1"/>
  <c r="C39" i="21" s="1"/>
  <c r="C40" i="21" s="1"/>
  <c r="C41" i="21" s="1"/>
  <c r="C42" i="21" s="1"/>
  <c r="C43" i="21" s="1"/>
  <c r="C44" i="21" s="1"/>
  <c r="C45" i="21" s="1"/>
  <c r="C46" i="21" s="1"/>
  <c r="C47" i="21" s="1"/>
  <c r="C48" i="21" s="1"/>
  <c r="C49" i="21" s="1"/>
  <c r="C50" i="21" s="1"/>
  <c r="C51" i="21" s="1"/>
  <c r="C52" i="21" s="1"/>
  <c r="C53" i="21" s="1"/>
  <c r="C54" i="21" s="1"/>
  <c r="C55" i="21" s="1"/>
  <c r="C56" i="21" s="1"/>
  <c r="C57" i="21" s="1"/>
  <c r="C58" i="21" s="1"/>
  <c r="C59" i="21" s="1"/>
  <c r="C60" i="21" s="1"/>
  <c r="C61" i="21" s="1"/>
  <c r="C62" i="21" s="1"/>
  <c r="C63" i="21" s="1"/>
  <c r="C64" i="21" s="1"/>
  <c r="C65" i="21" s="1"/>
  <c r="C66" i="21" s="1"/>
  <c r="C67" i="21" s="1"/>
  <c r="C68" i="21" s="1"/>
  <c r="C69" i="21" s="1"/>
  <c r="C70" i="21" s="1"/>
  <c r="C71" i="21" s="1"/>
  <c r="C72" i="21" s="1"/>
  <c r="C73" i="21" s="1"/>
  <c r="C74" i="21" s="1"/>
  <c r="C75" i="21" s="1"/>
  <c r="C76" i="21" s="1"/>
  <c r="C77" i="21" s="1"/>
  <c r="C78" i="21" s="1"/>
  <c r="C79" i="21" s="1"/>
  <c r="C80" i="21" s="1"/>
  <c r="C81" i="21" s="1"/>
  <c r="C82" i="21" s="1"/>
  <c r="C83" i="21" s="1"/>
  <c r="C84" i="21" s="1"/>
  <c r="C85" i="21" s="1"/>
  <c r="C86" i="21" s="1"/>
  <c r="C87" i="21" s="1"/>
  <c r="C88" i="21" s="1"/>
  <c r="C89" i="21" s="1"/>
  <c r="C90" i="21" s="1"/>
  <c r="C91" i="21" s="1"/>
  <c r="C92" i="21" s="1"/>
  <c r="C93" i="21" s="1"/>
  <c r="C94" i="21" s="1"/>
  <c r="C95" i="21" s="1"/>
  <c r="C96" i="21" s="1"/>
  <c r="C97" i="21" s="1"/>
  <c r="C98" i="21" s="1"/>
  <c r="C99" i="21" s="1"/>
  <c r="C100" i="21" s="1"/>
  <c r="C101" i="21" s="1"/>
  <c r="C102" i="21" s="1"/>
  <c r="C103" i="21" s="1"/>
  <c r="C104" i="21" s="1"/>
  <c r="C105" i="21" s="1"/>
  <c r="C106" i="21" s="1"/>
  <c r="C107" i="21" s="1"/>
  <c r="C108" i="21" s="1"/>
  <c r="C109" i="21" s="1"/>
  <c r="C110" i="21" s="1"/>
  <c r="C111" i="21" s="1"/>
  <c r="C12" i="19"/>
  <c r="C13" i="19" s="1"/>
  <c r="C14" i="19" s="1"/>
  <c r="C15" i="19" s="1"/>
  <c r="C16" i="19" s="1"/>
  <c r="C17" i="19" s="1"/>
  <c r="C18" i="19" s="1"/>
  <c r="C19" i="19" s="1"/>
  <c r="C20" i="19" s="1"/>
  <c r="C21" i="19" s="1"/>
  <c r="C22" i="19" s="1"/>
  <c r="C23" i="19" s="1"/>
  <c r="C24" i="19" s="1"/>
  <c r="C25" i="19" s="1"/>
  <c r="C26" i="19" s="1"/>
  <c r="C27" i="19" s="1"/>
  <c r="C28" i="19" s="1"/>
  <c r="C29" i="19" s="1"/>
  <c r="C30" i="19" s="1"/>
  <c r="C31" i="19" s="1"/>
  <c r="C32" i="19" s="1"/>
  <c r="C33" i="19" s="1"/>
  <c r="C34" i="19" s="1"/>
  <c r="C35" i="19" s="1"/>
  <c r="C36" i="19" s="1"/>
  <c r="C37" i="19" s="1"/>
  <c r="C38" i="19" s="1"/>
  <c r="C39" i="19" s="1"/>
  <c r="C40" i="19" s="1"/>
  <c r="C41" i="19" s="1"/>
  <c r="C42" i="19" s="1"/>
  <c r="C43" i="19" s="1"/>
  <c r="C44" i="19" s="1"/>
  <c r="C45" i="19" s="1"/>
  <c r="C46" i="19" s="1"/>
  <c r="C47" i="19" s="1"/>
  <c r="C48" i="19" s="1"/>
  <c r="C49" i="19" s="1"/>
  <c r="C50" i="19" s="1"/>
  <c r="C51" i="19" s="1"/>
  <c r="C52" i="19" s="1"/>
  <c r="C53" i="19" s="1"/>
  <c r="C54" i="19" s="1"/>
  <c r="C55" i="19" s="1"/>
  <c r="C56" i="19" s="1"/>
  <c r="C57" i="19" s="1"/>
  <c r="C58" i="19" s="1"/>
  <c r="C59" i="19" s="1"/>
  <c r="C60" i="19" s="1"/>
  <c r="C61" i="19" s="1"/>
  <c r="C62" i="19" s="1"/>
  <c r="C63" i="19" s="1"/>
  <c r="C64" i="19" s="1"/>
  <c r="C65" i="19" s="1"/>
  <c r="C66" i="19" s="1"/>
  <c r="C67" i="19" s="1"/>
  <c r="C68" i="19" s="1"/>
  <c r="C69" i="19" s="1"/>
  <c r="C70" i="19" s="1"/>
  <c r="C71" i="19" s="1"/>
  <c r="C72" i="19" s="1"/>
  <c r="C73" i="19" s="1"/>
  <c r="C74" i="19" s="1"/>
  <c r="C75" i="19" s="1"/>
  <c r="C76" i="19" s="1"/>
  <c r="C77" i="19" s="1"/>
  <c r="C78" i="19" s="1"/>
  <c r="C79" i="19" s="1"/>
  <c r="C80" i="19" s="1"/>
  <c r="C81" i="19" s="1"/>
  <c r="C82" i="19" s="1"/>
  <c r="C83" i="19" s="1"/>
  <c r="C84" i="19" s="1"/>
  <c r="C85" i="19" s="1"/>
  <c r="C86" i="19" s="1"/>
  <c r="C87" i="19" s="1"/>
  <c r="C88" i="19" s="1"/>
  <c r="C89" i="19" s="1"/>
  <c r="C90" i="19" s="1"/>
  <c r="C91" i="19" s="1"/>
  <c r="C92" i="19" s="1"/>
  <c r="C93" i="19" s="1"/>
  <c r="C94" i="19" s="1"/>
  <c r="C95" i="19" s="1"/>
  <c r="C96" i="19" s="1"/>
  <c r="C97" i="19" s="1"/>
  <c r="C98" i="19" s="1"/>
  <c r="C99" i="19" s="1"/>
  <c r="C100" i="19" s="1"/>
  <c r="C101" i="19" s="1"/>
  <c r="C102" i="19" s="1"/>
  <c r="C103" i="19" s="1"/>
  <c r="C104" i="19" s="1"/>
  <c r="C105" i="19" s="1"/>
  <c r="C106" i="19" s="1"/>
  <c r="C107" i="19" s="1"/>
  <c r="C108" i="19" s="1"/>
  <c r="C109" i="19" s="1"/>
  <c r="C110" i="19" s="1"/>
  <c r="C111" i="19" s="1"/>
  <c r="U18" i="28" l="1"/>
  <c r="O3" i="48" s="1"/>
  <c r="AB3" i="48" s="1"/>
  <c r="Z7" i="28"/>
  <c r="H3" i="48"/>
  <c r="M3" i="48"/>
  <c r="Z3" i="48" s="1"/>
  <c r="T18" i="28"/>
  <c r="X7" i="28"/>
  <c r="O12" i="28"/>
  <c r="X12" i="28"/>
  <c r="S26" i="28" s="1"/>
  <c r="M11" i="48" s="1"/>
  <c r="X5" i="28"/>
  <c r="S19" i="28" s="1"/>
  <c r="H4" i="48" s="1"/>
  <c r="P12" i="28"/>
  <c r="Z5" i="28"/>
  <c r="Y9" i="28"/>
  <c r="Y11" i="28"/>
  <c r="Z11" i="28"/>
  <c r="Z12" i="28"/>
  <c r="Z8" i="28"/>
  <c r="Z9" i="28"/>
  <c r="Z6" i="28"/>
  <c r="Y10" i="28"/>
  <c r="T24" i="28" s="1"/>
  <c r="N9" i="48" s="1"/>
  <c r="X6" i="28"/>
  <c r="Z10" i="28"/>
  <c r="Y8" i="28"/>
  <c r="S27" i="28"/>
  <c r="H12" i="48" s="1"/>
  <c r="T20" i="28"/>
  <c r="I5" i="48" s="1"/>
  <c r="P7" i="28"/>
  <c r="O7" i="28"/>
  <c r="T5" i="28"/>
  <c r="U5" i="28"/>
  <c r="T9" i="28"/>
  <c r="U9" i="28"/>
  <c r="U11" i="28"/>
  <c r="S11" i="28"/>
  <c r="U6" i="28"/>
  <c r="S6" i="28"/>
  <c r="S10" i="28"/>
  <c r="U10" i="28"/>
  <c r="U7" i="28"/>
  <c r="U8" i="28"/>
  <c r="T7" i="28"/>
  <c r="S8" i="28"/>
  <c r="U12" i="28"/>
  <c r="T12" i="28"/>
  <c r="I12" i="48"/>
  <c r="N12" i="48"/>
  <c r="U27" i="28"/>
  <c r="S21" i="28"/>
  <c r="H6" i="48" s="1"/>
  <c r="D201" i="20"/>
  <c r="D159" i="20"/>
  <c r="C202" i="20"/>
  <c r="B202" i="20"/>
  <c r="A203" i="20"/>
  <c r="E202" i="20"/>
  <c r="F202" i="20" s="1"/>
  <c r="E160" i="20"/>
  <c r="F160" i="20" s="1"/>
  <c r="C160" i="20"/>
  <c r="A161" i="20"/>
  <c r="B160" i="20"/>
  <c r="AD11" i="43"/>
  <c r="Z8" i="42"/>
  <c r="Z8" i="43" s="1"/>
  <c r="Z8" i="44" s="1"/>
  <c r="Z8" i="45" s="1"/>
  <c r="AD7" i="43"/>
  <c r="AC8" i="43"/>
  <c r="AD12" i="43"/>
  <c r="AC12" i="43"/>
  <c r="AC6" i="43"/>
  <c r="AB6" i="43"/>
  <c r="AA6" i="43"/>
  <c r="AC7" i="42"/>
  <c r="AC7" i="43" s="1"/>
  <c r="AC7" i="44" s="1"/>
  <c r="AC7" i="45" s="1"/>
  <c r="AD14" i="43"/>
  <c r="AA7" i="42"/>
  <c r="AA7" i="43" s="1"/>
  <c r="AA7" i="44" s="1"/>
  <c r="AA7" i="45" s="1"/>
  <c r="AD6" i="43"/>
  <c r="AC9" i="43"/>
  <c r="AA14" i="43"/>
  <c r="AC13" i="43"/>
  <c r="Y12" i="42"/>
  <c r="Y12" i="43" s="1"/>
  <c r="Y12" i="44" s="1"/>
  <c r="Y12" i="45" s="1"/>
  <c r="AD9" i="43"/>
  <c r="AC11" i="43"/>
  <c r="AD10" i="43"/>
  <c r="AB8" i="43"/>
  <c r="AB11" i="43"/>
  <c r="AA11" i="43"/>
  <c r="Y7" i="42"/>
  <c r="Y7" i="43" s="1"/>
  <c r="Y7" i="44" s="1"/>
  <c r="Y7" i="45" s="1"/>
  <c r="Y11" i="42"/>
  <c r="Y11" i="43" s="1"/>
  <c r="Y11" i="44" s="1"/>
  <c r="Y11" i="45" s="1"/>
  <c r="Z6" i="43"/>
  <c r="AC14" i="43"/>
  <c r="AB14" i="42"/>
  <c r="AB14" i="43" s="1"/>
  <c r="AB14" i="44" s="1"/>
  <c r="AB14" i="45" s="1"/>
  <c r="AA13" i="43"/>
  <c r="Y13" i="42"/>
  <c r="Y13" i="43" s="1"/>
  <c r="Y13" i="44" s="1"/>
  <c r="Y13" i="45" s="1"/>
  <c r="AA8" i="42"/>
  <c r="AA8" i="43" s="1"/>
  <c r="AA8" i="44" s="1"/>
  <c r="AA8" i="45" s="1"/>
  <c r="AC5" i="43"/>
  <c r="AB13" i="43"/>
  <c r="AA5" i="43"/>
  <c r="Z5" i="43"/>
  <c r="Y14" i="42"/>
  <c r="Y14" i="43" s="1"/>
  <c r="Y14" i="44" s="1"/>
  <c r="Y14" i="45" s="1"/>
  <c r="AA10" i="43"/>
  <c r="AB12" i="43"/>
  <c r="AA12" i="43"/>
  <c r="Z10" i="42"/>
  <c r="Z10" i="43" s="1"/>
  <c r="Z10" i="44" s="1"/>
  <c r="Z10" i="45" s="1"/>
  <c r="AD5" i="43"/>
  <c r="AB10" i="43"/>
  <c r="AC10" i="43"/>
  <c r="AD8" i="43"/>
  <c r="AD13" i="43"/>
  <c r="AB5" i="43"/>
  <c r="AB9" i="43"/>
  <c r="AA9" i="42"/>
  <c r="AA9" i="43" s="1"/>
  <c r="AA9" i="44" s="1"/>
  <c r="AA9" i="45" s="1"/>
  <c r="Z9" i="42"/>
  <c r="Z9" i="43" s="1"/>
  <c r="Z9" i="44" s="1"/>
  <c r="Z9" i="45" s="1"/>
  <c r="AB7" i="43"/>
  <c r="Y9" i="38"/>
  <c r="AF9" i="37"/>
  <c r="H30" i="37" s="1"/>
  <c r="AF6" i="37"/>
  <c r="E30" i="37" s="1"/>
  <c r="AF5" i="37"/>
  <c r="D30" i="37" s="1"/>
  <c r="Y8" i="38"/>
  <c r="AF8" i="37"/>
  <c r="G30" i="37" s="1"/>
  <c r="Y10" i="38"/>
  <c r="AF10" i="37"/>
  <c r="I30" i="37" s="1"/>
  <c r="AF20" i="37"/>
  <c r="S30" i="37" s="1"/>
  <c r="AB20" i="38"/>
  <c r="AB20" i="39" s="1"/>
  <c r="AF16" i="37"/>
  <c r="O30" i="37" s="1"/>
  <c r="AF19" i="37"/>
  <c r="R30" i="37" s="1"/>
  <c r="AF15" i="37"/>
  <c r="N30" i="37" s="1"/>
  <c r="Z12" i="38"/>
  <c r="AF12" i="37"/>
  <c r="K30" i="37" s="1"/>
  <c r="AB18" i="38"/>
  <c r="AB24" i="38"/>
  <c r="Z7" i="38"/>
  <c r="AF7" i="37"/>
  <c r="Z14" i="38"/>
  <c r="AF14" i="37"/>
  <c r="M30" i="37" s="1"/>
  <c r="Z11" i="38"/>
  <c r="AF11" i="37"/>
  <c r="J30" i="37" s="1"/>
  <c r="AB21" i="38"/>
  <c r="AB22" i="38"/>
  <c r="AB17" i="38"/>
  <c r="Z13" i="38"/>
  <c r="AF13" i="37"/>
  <c r="L30" i="37" s="1"/>
  <c r="AB23" i="38"/>
  <c r="AC21" i="23"/>
  <c r="AC21" i="37" s="1"/>
  <c r="AC21" i="38" s="1"/>
  <c r="AC21" i="39" s="1"/>
  <c r="AC21" i="40" s="1"/>
  <c r="AC21" i="41" s="1"/>
  <c r="AC21" i="42" s="1"/>
  <c r="AC21" i="43" s="1"/>
  <c r="AC21" i="44" s="1"/>
  <c r="AC21" i="45" s="1"/>
  <c r="AC17" i="23"/>
  <c r="AC17" i="37" s="1"/>
  <c r="AC17" i="38" s="1"/>
  <c r="AC17" i="39" s="1"/>
  <c r="AC17" i="40" s="1"/>
  <c r="AC17" i="41" s="1"/>
  <c r="AC17" i="42" s="1"/>
  <c r="AC17" i="43" s="1"/>
  <c r="AC17" i="44" s="1"/>
  <c r="AC17" i="45" s="1"/>
  <c r="AC22" i="23"/>
  <c r="AC22" i="37" s="1"/>
  <c r="AC22" i="38" s="1"/>
  <c r="AC22" i="39" s="1"/>
  <c r="AC22" i="40" s="1"/>
  <c r="AC22" i="41" s="1"/>
  <c r="AC22" i="42" s="1"/>
  <c r="AC22" i="43" s="1"/>
  <c r="AC22" i="44" s="1"/>
  <c r="AC22" i="45" s="1"/>
  <c r="AC23" i="23"/>
  <c r="AC23" i="37" s="1"/>
  <c r="AC23" i="38" s="1"/>
  <c r="AC23" i="39" s="1"/>
  <c r="AC23" i="40" s="1"/>
  <c r="AC23" i="41" s="1"/>
  <c r="AC23" i="42" s="1"/>
  <c r="AC23" i="43" s="1"/>
  <c r="AC23" i="44" s="1"/>
  <c r="AC23" i="45" s="1"/>
  <c r="AC18" i="23"/>
  <c r="AC18" i="37" s="1"/>
  <c r="AC18" i="38" s="1"/>
  <c r="AC18" i="39" s="1"/>
  <c r="AC18" i="40" s="1"/>
  <c r="AC18" i="41" s="1"/>
  <c r="AC18" i="42" s="1"/>
  <c r="AC18" i="43" s="1"/>
  <c r="AC18" i="44" s="1"/>
  <c r="AC18" i="45" s="1"/>
  <c r="AC24" i="23"/>
  <c r="AC24" i="37" s="1"/>
  <c r="AC24" i="38" s="1"/>
  <c r="AC24" i="39" s="1"/>
  <c r="AC24" i="40" s="1"/>
  <c r="AC24" i="41" s="1"/>
  <c r="AC24" i="42" s="1"/>
  <c r="AC24" i="43" s="1"/>
  <c r="AC24" i="44" s="1"/>
  <c r="AC24" i="45" s="1"/>
  <c r="N9" i="28"/>
  <c r="S23" i="28" s="1"/>
  <c r="M8" i="48" s="1"/>
  <c r="O9" i="28"/>
  <c r="N8" i="28"/>
  <c r="N11" i="28"/>
  <c r="O11" i="28"/>
  <c r="T25" i="28" s="1"/>
  <c r="I10" i="48" s="1"/>
  <c r="O8" i="28"/>
  <c r="T22" i="28" s="1"/>
  <c r="I7" i="48" s="1"/>
  <c r="P6" i="28"/>
  <c r="N6" i="28"/>
  <c r="P10" i="28"/>
  <c r="N10" i="28"/>
  <c r="O5" i="28"/>
  <c r="P5" i="28"/>
  <c r="AF21" i="23"/>
  <c r="T30" i="23" s="1"/>
  <c r="AF14" i="23"/>
  <c r="M30" i="23" s="1"/>
  <c r="AF13" i="23"/>
  <c r="L30" i="23" s="1"/>
  <c r="AF12" i="23"/>
  <c r="K30" i="23" s="1"/>
  <c r="AF11" i="23"/>
  <c r="J30" i="23" s="1"/>
  <c r="AF8" i="23"/>
  <c r="G30" i="23" s="1"/>
  <c r="AF7" i="23"/>
  <c r="F30" i="23" s="1"/>
  <c r="U25" i="28" l="1"/>
  <c r="O10" i="48" s="1"/>
  <c r="V3" i="48"/>
  <c r="J3" i="48"/>
  <c r="U26" i="28"/>
  <c r="J11" i="48" s="1"/>
  <c r="T26" i="28"/>
  <c r="N11" i="48" s="1"/>
  <c r="I3" i="48"/>
  <c r="N3" i="48"/>
  <c r="AA3" i="48" s="1"/>
  <c r="T21" i="28"/>
  <c r="N6" i="48" s="1"/>
  <c r="N5" i="48"/>
  <c r="U21" i="28"/>
  <c r="O6" i="48" s="1"/>
  <c r="U22" i="28"/>
  <c r="O7" i="48" s="1"/>
  <c r="U23" i="28"/>
  <c r="O8" i="48" s="1"/>
  <c r="U19" i="28"/>
  <c r="J4" i="48" s="1"/>
  <c r="M12" i="48"/>
  <c r="U24" i="28"/>
  <c r="O9" i="48" s="1"/>
  <c r="S24" i="28"/>
  <c r="M9" i="48" s="1"/>
  <c r="T23" i="28"/>
  <c r="N8" i="48" s="1"/>
  <c r="S22" i="28"/>
  <c r="H7" i="48" s="1"/>
  <c r="T19" i="28"/>
  <c r="N4" i="48" s="1"/>
  <c r="S20" i="28"/>
  <c r="H5" i="48" s="1"/>
  <c r="U20" i="28"/>
  <c r="O5" i="48" s="1"/>
  <c r="S25" i="28"/>
  <c r="M10" i="48" s="1"/>
  <c r="H11" i="48"/>
  <c r="N10" i="48"/>
  <c r="I9" i="48"/>
  <c r="N7" i="48"/>
  <c r="M6" i="48"/>
  <c r="J10" i="48"/>
  <c r="O12" i="48"/>
  <c r="J12" i="48"/>
  <c r="M4" i="48"/>
  <c r="H8" i="48"/>
  <c r="A204" i="20"/>
  <c r="B203" i="20"/>
  <c r="C203" i="20"/>
  <c r="E203" i="20"/>
  <c r="F203" i="20" s="1"/>
  <c r="D202" i="20"/>
  <c r="C161" i="20"/>
  <c r="A162" i="20"/>
  <c r="E161" i="20"/>
  <c r="F161" i="20" s="1"/>
  <c r="B161" i="20"/>
  <c r="D160" i="20"/>
  <c r="AF20" i="38"/>
  <c r="S30" i="38" s="1"/>
  <c r="AF8" i="38"/>
  <c r="G30" i="38" s="1"/>
  <c r="Y8" i="39"/>
  <c r="AF5" i="38"/>
  <c r="D30" i="38" s="1"/>
  <c r="AF6" i="38"/>
  <c r="E30" i="38" s="1"/>
  <c r="AF10" i="38"/>
  <c r="I30" i="38" s="1"/>
  <c r="Y10" i="39"/>
  <c r="AF9" i="38"/>
  <c r="H30" i="38" s="1"/>
  <c r="Y9" i="39"/>
  <c r="AF15" i="38"/>
  <c r="N30" i="38" s="1"/>
  <c r="AF19" i="38"/>
  <c r="R30" i="38" s="1"/>
  <c r="AF16" i="38"/>
  <c r="O30" i="38" s="1"/>
  <c r="AF21" i="37"/>
  <c r="T30" i="37" s="1"/>
  <c r="AF23" i="37"/>
  <c r="V30" i="37" s="1"/>
  <c r="AF22" i="37"/>
  <c r="U30" i="37" s="1"/>
  <c r="AF17" i="23"/>
  <c r="P30" i="23" s="1"/>
  <c r="F30" i="37"/>
  <c r="D31" i="37" a="1"/>
  <c r="AB22" i="39"/>
  <c r="AF22" i="38"/>
  <c r="U30" i="38" s="1"/>
  <c r="AB23" i="39"/>
  <c r="AF23" i="38"/>
  <c r="V30" i="38" s="1"/>
  <c r="AF24" i="37"/>
  <c r="W30" i="37" s="1"/>
  <c r="AF24" i="23"/>
  <c r="W30" i="23" s="1"/>
  <c r="AB21" i="39"/>
  <c r="AF21" i="38"/>
  <c r="T30" i="38" s="1"/>
  <c r="AB24" i="39"/>
  <c r="AF24" i="38"/>
  <c r="W30" i="38" s="1"/>
  <c r="AB20" i="40"/>
  <c r="AF20" i="39"/>
  <c r="S30" i="39" s="1"/>
  <c r="AF18" i="37"/>
  <c r="Q30" i="37" s="1"/>
  <c r="AF7" i="38"/>
  <c r="Z7" i="39"/>
  <c r="Z13" i="39"/>
  <c r="AF13" i="38"/>
  <c r="L30" i="38" s="1"/>
  <c r="Z11" i="39"/>
  <c r="AF11" i="38"/>
  <c r="J30" i="38" s="1"/>
  <c r="AB18" i="39"/>
  <c r="AF18" i="38"/>
  <c r="Q30" i="38" s="1"/>
  <c r="AF17" i="37"/>
  <c r="P30" i="37" s="1"/>
  <c r="AB17" i="39"/>
  <c r="AF17" i="38"/>
  <c r="P30" i="38" s="1"/>
  <c r="Z14" i="39"/>
  <c r="AF14" i="38"/>
  <c r="M30" i="38" s="1"/>
  <c r="Z12" i="39"/>
  <c r="AF12" i="38"/>
  <c r="K30" i="38" s="1"/>
  <c r="AF18" i="23"/>
  <c r="AF23" i="23"/>
  <c r="V30" i="23" s="1"/>
  <c r="AF22" i="23"/>
  <c r="U30" i="23" s="1"/>
  <c r="O11" i="48" l="1"/>
  <c r="X3" i="48"/>
  <c r="I11" i="48"/>
  <c r="J6" i="48"/>
  <c r="W3" i="48"/>
  <c r="J7" i="48"/>
  <c r="I6" i="48"/>
  <c r="O4" i="48"/>
  <c r="M7" i="48"/>
  <c r="J8" i="48"/>
  <c r="H9" i="48"/>
  <c r="I8" i="48"/>
  <c r="J5" i="48"/>
  <c r="J9" i="48"/>
  <c r="M5" i="48"/>
  <c r="H10" i="48"/>
  <c r="I4" i="48"/>
  <c r="D161" i="20"/>
  <c r="D203" i="20"/>
  <c r="E204" i="20"/>
  <c r="F204" i="20" s="1"/>
  <c r="B204" i="20"/>
  <c r="A205" i="20"/>
  <c r="C204" i="20"/>
  <c r="D204" i="20" s="1"/>
  <c r="B162" i="20"/>
  <c r="A163" i="20"/>
  <c r="C162" i="20"/>
  <c r="E162" i="20"/>
  <c r="F162" i="20" s="1"/>
  <c r="Y10" i="40"/>
  <c r="AF10" i="39"/>
  <c r="I30" i="39" s="1"/>
  <c r="AF5" i="39"/>
  <c r="D30" i="39" s="1"/>
  <c r="Y9" i="40"/>
  <c r="AF9" i="39"/>
  <c r="H30" i="39" s="1"/>
  <c r="AF8" i="39"/>
  <c r="G30" i="39" s="1"/>
  <c r="Y8" i="40"/>
  <c r="AF6" i="39"/>
  <c r="E30" i="39" s="1"/>
  <c r="AF16" i="39"/>
  <c r="O30" i="39" s="1"/>
  <c r="AF19" i="39"/>
  <c r="R30" i="39" s="1"/>
  <c r="AF15" i="40"/>
  <c r="N30" i="40" s="1"/>
  <c r="Z12" i="40"/>
  <c r="AF12" i="39"/>
  <c r="K30" i="39" s="1"/>
  <c r="AB18" i="40"/>
  <c r="AF18" i="39"/>
  <c r="Q30" i="39" s="1"/>
  <c r="Z13" i="40"/>
  <c r="AF13" i="39"/>
  <c r="L30" i="39" s="1"/>
  <c r="F30" i="38"/>
  <c r="D31" i="38" a="1"/>
  <c r="Z14" i="40"/>
  <c r="AF14" i="39"/>
  <c r="M30" i="39" s="1"/>
  <c r="AB20" i="41"/>
  <c r="AF20" i="40"/>
  <c r="S30" i="40" s="1"/>
  <c r="AB23" i="40"/>
  <c r="AF23" i="39"/>
  <c r="V30" i="39" s="1"/>
  <c r="Q30" i="23"/>
  <c r="D31" i="23" a="1"/>
  <c r="AF11" i="39"/>
  <c r="J30" i="39" s="1"/>
  <c r="Z11" i="40"/>
  <c r="AB17" i="40"/>
  <c r="AF17" i="39"/>
  <c r="P30" i="39" s="1"/>
  <c r="AB24" i="40"/>
  <c r="AF24" i="39"/>
  <c r="W30" i="39" s="1"/>
  <c r="AF22" i="39"/>
  <c r="U30" i="39" s="1"/>
  <c r="I31" i="37"/>
  <c r="F31" i="37"/>
  <c r="K31" i="37"/>
  <c r="O31" i="37"/>
  <c r="R31" i="37"/>
  <c r="P31" i="37"/>
  <c r="U31" i="37"/>
  <c r="Q31" i="37"/>
  <c r="H31" i="37"/>
  <c r="M31" i="37"/>
  <c r="N31" i="37"/>
  <c r="T31" i="37"/>
  <c r="D31" i="37"/>
  <c r="J31" i="37"/>
  <c r="W31" i="37"/>
  <c r="E31" i="37"/>
  <c r="G31" i="37"/>
  <c r="G39" i="37" s="1"/>
  <c r="L31" i="37"/>
  <c r="V31" i="37"/>
  <c r="S31" i="37"/>
  <c r="AF7" i="39"/>
  <c r="F30" i="39" s="1"/>
  <c r="Z7" i="40"/>
  <c r="AB21" i="40"/>
  <c r="AF21" i="39"/>
  <c r="T30" i="39" s="1"/>
  <c r="E4" i="20"/>
  <c r="Q39" i="37" l="1"/>
  <c r="D162" i="20"/>
  <c r="E205" i="20"/>
  <c r="F205" i="20" s="1"/>
  <c r="B205" i="20"/>
  <c r="A206" i="20"/>
  <c r="C205" i="20"/>
  <c r="B163" i="20"/>
  <c r="A164" i="20"/>
  <c r="C163" i="20"/>
  <c r="E163" i="20"/>
  <c r="F163" i="20" s="1"/>
  <c r="Y8" i="41"/>
  <c r="AF8" i="40"/>
  <c r="G30" i="40" s="1"/>
  <c r="AF5" i="40"/>
  <c r="D30" i="40" s="1"/>
  <c r="Y9" i="41"/>
  <c r="AF9" i="40"/>
  <c r="H30" i="40" s="1"/>
  <c r="AF6" i="40"/>
  <c r="E30" i="40" s="1"/>
  <c r="Y10" i="41"/>
  <c r="AF10" i="40"/>
  <c r="I30" i="40" s="1"/>
  <c r="AF16" i="40"/>
  <c r="O30" i="40" s="1"/>
  <c r="AF15" i="41"/>
  <c r="N30" i="41" s="1"/>
  <c r="AF19" i="40"/>
  <c r="R30" i="40" s="1"/>
  <c r="E39" i="37"/>
  <c r="E41" i="37"/>
  <c r="E40" i="37"/>
  <c r="E42" i="37"/>
  <c r="J39" i="37"/>
  <c r="J41" i="37"/>
  <c r="J42" i="37"/>
  <c r="J40" i="37"/>
  <c r="D39" i="37"/>
  <c r="D41" i="37"/>
  <c r="D40" i="37"/>
  <c r="D42" i="37"/>
  <c r="R39" i="37"/>
  <c r="R41" i="37"/>
  <c r="R42" i="37"/>
  <c r="R40" i="37"/>
  <c r="S40" i="37"/>
  <c r="S39" i="37"/>
  <c r="S42" i="37"/>
  <c r="S41" i="37"/>
  <c r="T39" i="37"/>
  <c r="T42" i="37"/>
  <c r="T41" i="37"/>
  <c r="T40" i="37"/>
  <c r="O40" i="37"/>
  <c r="O39" i="37"/>
  <c r="O42" i="37"/>
  <c r="O41" i="37"/>
  <c r="U42" i="37"/>
  <c r="U40" i="37"/>
  <c r="U39" i="37"/>
  <c r="U41" i="37"/>
  <c r="N40" i="37"/>
  <c r="N39" i="37"/>
  <c r="N42" i="37"/>
  <c r="N41" i="37"/>
  <c r="W42" i="37"/>
  <c r="W39" i="37"/>
  <c r="W40" i="37"/>
  <c r="W41" i="37"/>
  <c r="P41" i="37"/>
  <c r="P39" i="37"/>
  <c r="P40" i="37"/>
  <c r="P42" i="37"/>
  <c r="V42" i="37"/>
  <c r="V40" i="37"/>
  <c r="V39" i="37"/>
  <c r="V41" i="37"/>
  <c r="L39" i="37"/>
  <c r="L40" i="37"/>
  <c r="L41" i="37"/>
  <c r="L42" i="37"/>
  <c r="M39" i="37"/>
  <c r="M42" i="37"/>
  <c r="M41" i="37"/>
  <c r="M40" i="37"/>
  <c r="F39" i="37"/>
  <c r="F42" i="37"/>
  <c r="F41" i="37"/>
  <c r="F40" i="37"/>
  <c r="K39" i="37"/>
  <c r="K41" i="37"/>
  <c r="K40" i="37"/>
  <c r="K42" i="37"/>
  <c r="H39" i="37"/>
  <c r="H41" i="37"/>
  <c r="H40" i="37"/>
  <c r="H42" i="37"/>
  <c r="I39" i="37"/>
  <c r="I41" i="37"/>
  <c r="I42" i="37"/>
  <c r="I40" i="37"/>
  <c r="Z7" i="41"/>
  <c r="AF7" i="40"/>
  <c r="AB24" i="41"/>
  <c r="AF24" i="40"/>
  <c r="W30" i="40" s="1"/>
  <c r="AB23" i="41"/>
  <c r="AF23" i="40"/>
  <c r="V30" i="40" s="1"/>
  <c r="Z13" i="41"/>
  <c r="AF13" i="40"/>
  <c r="L30" i="40" s="1"/>
  <c r="AB22" i="41"/>
  <c r="AF22" i="40"/>
  <c r="U30" i="40" s="1"/>
  <c r="J31" i="38"/>
  <c r="Q31" i="38"/>
  <c r="D31" i="38"/>
  <c r="T31" i="38"/>
  <c r="N31" i="38"/>
  <c r="W31" i="38"/>
  <c r="S31" i="38"/>
  <c r="P31" i="38"/>
  <c r="L31" i="38"/>
  <c r="F31" i="38"/>
  <c r="R31" i="38"/>
  <c r="V31" i="38"/>
  <c r="H31" i="38"/>
  <c r="K31" i="38"/>
  <c r="M31" i="38"/>
  <c r="U31" i="38"/>
  <c r="I31" i="38"/>
  <c r="G31" i="38"/>
  <c r="G45" i="38" s="1"/>
  <c r="E31" i="38"/>
  <c r="O31" i="38"/>
  <c r="AB21" i="41"/>
  <c r="AF21" i="40"/>
  <c r="T30" i="40" s="1"/>
  <c r="AB17" i="41"/>
  <c r="AF17" i="40"/>
  <c r="P30" i="40" s="1"/>
  <c r="AB20" i="42"/>
  <c r="AF20" i="41"/>
  <c r="S30" i="41" s="1"/>
  <c r="AB18" i="41"/>
  <c r="AF18" i="40"/>
  <c r="Q30" i="40" s="1"/>
  <c r="AF11" i="40"/>
  <c r="J30" i="40" s="1"/>
  <c r="Z11" i="41"/>
  <c r="D31" i="23"/>
  <c r="S31" i="23"/>
  <c r="S41" i="23" s="1"/>
  <c r="G31" i="23"/>
  <c r="K31" i="23"/>
  <c r="K41" i="23" s="1"/>
  <c r="J31" i="23"/>
  <c r="J41" i="23" s="1"/>
  <c r="O31" i="23"/>
  <c r="O41" i="23" s="1"/>
  <c r="U31" i="23"/>
  <c r="U41" i="23" s="1"/>
  <c r="N31" i="23"/>
  <c r="N41" i="23" s="1"/>
  <c r="W31" i="23"/>
  <c r="W41" i="23" s="1"/>
  <c r="V31" i="23"/>
  <c r="V41" i="23" s="1"/>
  <c r="T31" i="23"/>
  <c r="T41" i="23" s="1"/>
  <c r="M31" i="23"/>
  <c r="M41" i="23" s="1"/>
  <c r="Q31" i="23"/>
  <c r="I31" i="23"/>
  <c r="I41" i="23" s="1"/>
  <c r="H31" i="23"/>
  <c r="H41" i="23" s="1"/>
  <c r="E31" i="23"/>
  <c r="E41" i="23" s="1"/>
  <c r="R31" i="23"/>
  <c r="R41" i="23" s="1"/>
  <c r="L31" i="23"/>
  <c r="L41" i="23" s="1"/>
  <c r="P31" i="23"/>
  <c r="P41" i="23" s="1"/>
  <c r="F31" i="23"/>
  <c r="F41" i="23" s="1"/>
  <c r="Z14" i="41"/>
  <c r="AF14" i="40"/>
  <c r="M30" i="40" s="1"/>
  <c r="Z12" i="41"/>
  <c r="AF12" i="40"/>
  <c r="K30" i="40" s="1"/>
  <c r="BK70" i="21"/>
  <c r="BJ69" i="21"/>
  <c r="BI68" i="21"/>
  <c r="BH67" i="21"/>
  <c r="BG66" i="21"/>
  <c r="BF65" i="21"/>
  <c r="BE64" i="21"/>
  <c r="BD63" i="21"/>
  <c r="BC62" i="21"/>
  <c r="BB61" i="21"/>
  <c r="BA60" i="21"/>
  <c r="AZ59" i="21"/>
  <c r="AY58" i="21"/>
  <c r="AX57" i="21"/>
  <c r="AW56" i="21"/>
  <c r="AV55" i="21"/>
  <c r="AU54" i="21"/>
  <c r="AT53" i="21"/>
  <c r="AS52" i="21"/>
  <c r="AR51" i="21"/>
  <c r="AQ50" i="21"/>
  <c r="AP49" i="21"/>
  <c r="AO48" i="21"/>
  <c r="AN47" i="21"/>
  <c r="AM46" i="21"/>
  <c r="AL45" i="21"/>
  <c r="AK44" i="21"/>
  <c r="AJ43" i="21"/>
  <c r="AI42" i="21"/>
  <c r="AH41" i="21"/>
  <c r="AG40" i="21"/>
  <c r="AF39" i="21"/>
  <c r="AE38" i="21"/>
  <c r="AD37" i="21"/>
  <c r="AC36" i="21"/>
  <c r="AB35" i="21"/>
  <c r="AA34" i="21"/>
  <c r="Z33" i="21"/>
  <c r="Y32" i="21"/>
  <c r="X31" i="21"/>
  <c r="W30" i="21"/>
  <c r="V29" i="21"/>
  <c r="U28" i="21"/>
  <c r="T27" i="21"/>
  <c r="S26" i="21"/>
  <c r="R25" i="21"/>
  <c r="Q24" i="21"/>
  <c r="P23" i="21"/>
  <c r="O22" i="21"/>
  <c r="N21" i="21"/>
  <c r="D5" i="21"/>
  <c r="D4" i="19" s="1"/>
  <c r="L2" i="21"/>
  <c r="M2" i="21" s="1"/>
  <c r="N2" i="21" s="1"/>
  <c r="O2" i="21" s="1"/>
  <c r="P2" i="21" s="1"/>
  <c r="Q2" i="21" s="1"/>
  <c r="R2" i="21" s="1"/>
  <c r="S2" i="21" s="1"/>
  <c r="T2" i="21" s="1"/>
  <c r="U2" i="21" s="1"/>
  <c r="V2" i="21" s="1"/>
  <c r="W2" i="21" s="1"/>
  <c r="X2" i="21" s="1"/>
  <c r="Y2" i="21" s="1"/>
  <c r="Z2" i="21" s="1"/>
  <c r="AA2" i="21" s="1"/>
  <c r="AB2" i="21" s="1"/>
  <c r="AC2" i="21" s="1"/>
  <c r="AD2" i="21" s="1"/>
  <c r="AE2" i="21" s="1"/>
  <c r="AF2" i="21" s="1"/>
  <c r="AG2" i="21" s="1"/>
  <c r="AH2" i="21" s="1"/>
  <c r="AI2" i="21" s="1"/>
  <c r="AJ2" i="21" s="1"/>
  <c r="AK2" i="21" s="1"/>
  <c r="AL2" i="21" s="1"/>
  <c r="AM2" i="21" s="1"/>
  <c r="AN2" i="21" s="1"/>
  <c r="AO2" i="21" s="1"/>
  <c r="AP2" i="21" s="1"/>
  <c r="AQ2" i="21" s="1"/>
  <c r="AR2" i="21" s="1"/>
  <c r="AS2" i="21" s="1"/>
  <c r="AT2" i="21" s="1"/>
  <c r="AU2" i="21" s="1"/>
  <c r="AV2" i="21" s="1"/>
  <c r="AW2" i="21" s="1"/>
  <c r="AX2" i="21" s="1"/>
  <c r="AY2" i="21" s="1"/>
  <c r="AZ2" i="21" s="1"/>
  <c r="BA2" i="21" s="1"/>
  <c r="BB2" i="21" s="1"/>
  <c r="BC2" i="21" s="1"/>
  <c r="BD2" i="21" s="1"/>
  <c r="BE2" i="21" s="1"/>
  <c r="BF2" i="21" s="1"/>
  <c r="BG2" i="21" s="1"/>
  <c r="BH2" i="21" s="1"/>
  <c r="BI2" i="21" s="1"/>
  <c r="BJ2" i="21" s="1"/>
  <c r="BK2" i="21" s="1"/>
  <c r="BL2" i="21" s="1"/>
  <c r="BM2" i="21" s="1"/>
  <c r="BN2" i="21" s="1"/>
  <c r="BO2" i="21" s="1"/>
  <c r="BP2" i="21" s="1"/>
  <c r="BQ2" i="21" s="1"/>
  <c r="BR2" i="21" s="1"/>
  <c r="BS2" i="21" s="1"/>
  <c r="BT2" i="21" s="1"/>
  <c r="BU2" i="21" s="1"/>
  <c r="BV2" i="21" s="1"/>
  <c r="BW2" i="21" s="1"/>
  <c r="BX2" i="21" s="1"/>
  <c r="BY2" i="21" s="1"/>
  <c r="BZ2" i="21" s="1"/>
  <c r="CA2" i="21" s="1"/>
  <c r="CB2" i="21" s="1"/>
  <c r="CC2" i="21" s="1"/>
  <c r="CD2" i="21" s="1"/>
  <c r="CE2" i="21" s="1"/>
  <c r="CF2" i="21" s="1"/>
  <c r="CG2" i="21" s="1"/>
  <c r="CH2" i="21" s="1"/>
  <c r="CI2" i="21" s="1"/>
  <c r="CJ2" i="21" s="1"/>
  <c r="CK2" i="21" s="1"/>
  <c r="CL2" i="21" s="1"/>
  <c r="CM2" i="21" s="1"/>
  <c r="CN2" i="21" s="1"/>
  <c r="CO2" i="21" s="1"/>
  <c r="CP2" i="21" s="1"/>
  <c r="CQ2" i="21" s="1"/>
  <c r="CR2" i="21" s="1"/>
  <c r="CS2" i="21" s="1"/>
  <c r="CT2" i="21" s="1"/>
  <c r="CU2" i="21" s="1"/>
  <c r="CV2" i="21" s="1"/>
  <c r="CW2" i="21" s="1"/>
  <c r="CX2" i="21" s="1"/>
  <c r="CY2" i="21" s="1"/>
  <c r="CZ2" i="21" s="1"/>
  <c r="D41" i="23" l="1"/>
  <c r="Q45" i="38"/>
  <c r="D205" i="20"/>
  <c r="D163" i="20"/>
  <c r="C206" i="20"/>
  <c r="E206" i="20"/>
  <c r="F206" i="20" s="1"/>
  <c r="A207" i="20"/>
  <c r="B206" i="20"/>
  <c r="B164" i="20"/>
  <c r="A165" i="20"/>
  <c r="C164" i="20"/>
  <c r="E164" i="20"/>
  <c r="F164" i="20" s="1"/>
  <c r="D9" i="21"/>
  <c r="D8" i="21"/>
  <c r="Y10" i="42"/>
  <c r="AF10" i="41"/>
  <c r="I30" i="41" s="1"/>
  <c r="AF6" i="41"/>
  <c r="E30" i="41" s="1"/>
  <c r="Y9" i="42"/>
  <c r="AF9" i="41"/>
  <c r="H30" i="41" s="1"/>
  <c r="AF5" i="41"/>
  <c r="D30" i="41" s="1"/>
  <c r="Y8" i="42"/>
  <c r="AF8" i="41"/>
  <c r="G30" i="41" s="1"/>
  <c r="AF19" i="41"/>
  <c r="R30" i="41" s="1"/>
  <c r="Y15" i="43"/>
  <c r="AF15" i="42"/>
  <c r="N30" i="42" s="1"/>
  <c r="AF16" i="41"/>
  <c r="O30" i="41" s="1"/>
  <c r="K45" i="38"/>
  <c r="K47" i="38"/>
  <c r="K46" i="38"/>
  <c r="K48" i="38"/>
  <c r="H45" i="38"/>
  <c r="H46" i="38"/>
  <c r="H47" i="38"/>
  <c r="H48" i="38"/>
  <c r="N48" i="38"/>
  <c r="N46" i="38"/>
  <c r="N45" i="38"/>
  <c r="N47" i="38"/>
  <c r="W48" i="38"/>
  <c r="W45" i="38"/>
  <c r="W47" i="38"/>
  <c r="W46" i="38"/>
  <c r="O46" i="38"/>
  <c r="O48" i="38"/>
  <c r="O45" i="38"/>
  <c r="O47" i="38"/>
  <c r="V45" i="38"/>
  <c r="V46" i="38"/>
  <c r="V48" i="38"/>
  <c r="V47" i="38"/>
  <c r="T48" i="38"/>
  <c r="T46" i="38"/>
  <c r="T45" i="38"/>
  <c r="T47" i="38"/>
  <c r="E45" i="38"/>
  <c r="E46" i="38"/>
  <c r="E47" i="38"/>
  <c r="E48" i="38"/>
  <c r="R45" i="38"/>
  <c r="R48" i="38"/>
  <c r="R47" i="38"/>
  <c r="R46" i="38"/>
  <c r="D45" i="38"/>
  <c r="D47" i="38"/>
  <c r="D48" i="38"/>
  <c r="D46" i="38"/>
  <c r="F45" i="38"/>
  <c r="F46" i="38"/>
  <c r="F48" i="38"/>
  <c r="F47" i="38"/>
  <c r="G35" i="23"/>
  <c r="G37" i="23"/>
  <c r="Q37" i="23" s="1"/>
  <c r="Q42" i="23" s="1"/>
  <c r="G36" i="23"/>
  <c r="Q36" i="23" s="1"/>
  <c r="Q41" i="23" s="1"/>
  <c r="I45" i="38"/>
  <c r="I46" i="38"/>
  <c r="I47" i="38"/>
  <c r="I48" i="38"/>
  <c r="L45" i="38"/>
  <c r="L47" i="38"/>
  <c r="L46" i="38"/>
  <c r="L48" i="38"/>
  <c r="J45" i="38"/>
  <c r="J48" i="38"/>
  <c r="J47" i="38"/>
  <c r="J46" i="38"/>
  <c r="U46" i="38"/>
  <c r="U45" i="38"/>
  <c r="U48" i="38"/>
  <c r="U47" i="38"/>
  <c r="P48" i="38"/>
  <c r="P45" i="38"/>
  <c r="P46" i="38"/>
  <c r="P47" i="38"/>
  <c r="M45" i="38"/>
  <c r="M46" i="38"/>
  <c r="M47" i="38"/>
  <c r="M48" i="38"/>
  <c r="S47" i="38"/>
  <c r="S48" i="38"/>
  <c r="S45" i="38"/>
  <c r="S46" i="38"/>
  <c r="Q47" i="23"/>
  <c r="G47" i="23"/>
  <c r="G53" i="42" s="1"/>
  <c r="Z11" i="42"/>
  <c r="AF11" i="41"/>
  <c r="J30" i="41" s="1"/>
  <c r="AB18" i="42"/>
  <c r="AF18" i="41"/>
  <c r="Q30" i="41" s="1"/>
  <c r="I42" i="23"/>
  <c r="I40" i="23"/>
  <c r="I39" i="23"/>
  <c r="O42" i="23"/>
  <c r="O39" i="23"/>
  <c r="O40" i="23"/>
  <c r="AB22" i="42"/>
  <c r="AF22" i="41"/>
  <c r="U30" i="41" s="1"/>
  <c r="H39" i="23"/>
  <c r="H40" i="23"/>
  <c r="H42" i="23"/>
  <c r="Q39" i="23"/>
  <c r="J42" i="23"/>
  <c r="J39" i="23"/>
  <c r="J40" i="23"/>
  <c r="AB20" i="43"/>
  <c r="AF20" i="42"/>
  <c r="S30" i="42" s="1"/>
  <c r="AB21" i="42"/>
  <c r="AF21" i="41"/>
  <c r="T30" i="41" s="1"/>
  <c r="E42" i="23"/>
  <c r="E40" i="23"/>
  <c r="E39" i="23"/>
  <c r="F40" i="23"/>
  <c r="F42" i="23"/>
  <c r="F39" i="23"/>
  <c r="M40" i="23"/>
  <c r="M42" i="23"/>
  <c r="M39" i="23"/>
  <c r="K39" i="23"/>
  <c r="K40" i="23"/>
  <c r="K42" i="23"/>
  <c r="Z13" i="42"/>
  <c r="AF13" i="41"/>
  <c r="L30" i="41" s="1"/>
  <c r="N40" i="23"/>
  <c r="N42" i="23"/>
  <c r="N39" i="23"/>
  <c r="U40" i="23"/>
  <c r="U42" i="23"/>
  <c r="U39" i="23"/>
  <c r="Z12" i="42"/>
  <c r="AF12" i="41"/>
  <c r="K30" i="41" s="1"/>
  <c r="P40" i="23"/>
  <c r="P42" i="23"/>
  <c r="P39" i="23"/>
  <c r="T39" i="23"/>
  <c r="T40" i="23"/>
  <c r="T42" i="23"/>
  <c r="G39" i="23"/>
  <c r="AB17" i="42"/>
  <c r="AF17" i="41"/>
  <c r="P30" i="41" s="1"/>
  <c r="D31" i="40" a="1"/>
  <c r="F30" i="40"/>
  <c r="L42" i="23"/>
  <c r="L40" i="23"/>
  <c r="L39" i="23"/>
  <c r="V42" i="23"/>
  <c r="V39" i="23"/>
  <c r="V40" i="23"/>
  <c r="S42" i="23"/>
  <c r="S39" i="23"/>
  <c r="S40" i="23"/>
  <c r="AB23" i="42"/>
  <c r="AF23" i="41"/>
  <c r="V30" i="41" s="1"/>
  <c r="Z7" i="42"/>
  <c r="AF7" i="41"/>
  <c r="AB24" i="42"/>
  <c r="AF24" i="41"/>
  <c r="W30" i="41" s="1"/>
  <c r="Z14" i="42"/>
  <c r="AF14" i="41"/>
  <c r="M30" i="41" s="1"/>
  <c r="R39" i="23"/>
  <c r="R40" i="23"/>
  <c r="R42" i="23"/>
  <c r="W39" i="23"/>
  <c r="W40" i="23"/>
  <c r="W42" i="23"/>
  <c r="D39" i="23"/>
  <c r="D42" i="23"/>
  <c r="D40" i="23"/>
  <c r="A17" i="20"/>
  <c r="E16" i="20"/>
  <c r="A18" i="21" s="1"/>
  <c r="C16" i="20"/>
  <c r="B16" i="20"/>
  <c r="E15" i="20"/>
  <c r="A17" i="21" s="1"/>
  <c r="C15" i="20"/>
  <c r="B15" i="20"/>
  <c r="A10" i="20"/>
  <c r="E9" i="20"/>
  <c r="A11" i="21" s="1"/>
  <c r="C9" i="20"/>
  <c r="B9" i="20"/>
  <c r="E2" i="19"/>
  <c r="F2" i="19" s="1"/>
  <c r="G2" i="19" s="1"/>
  <c r="H2" i="19" s="1"/>
  <c r="I2" i="19" s="1"/>
  <c r="J2" i="19" s="1"/>
  <c r="K2" i="19" s="1"/>
  <c r="L2" i="19" s="1"/>
  <c r="M2" i="19" s="1"/>
  <c r="N2" i="19" s="1"/>
  <c r="O2" i="19" s="1"/>
  <c r="P2" i="19" s="1"/>
  <c r="Q2" i="19" s="1"/>
  <c r="R2" i="19" s="1"/>
  <c r="S2" i="19" s="1"/>
  <c r="T2" i="19" s="1"/>
  <c r="U2" i="19" s="1"/>
  <c r="V2" i="19" s="1"/>
  <c r="W2" i="19" s="1"/>
  <c r="X2" i="19" s="1"/>
  <c r="Y2" i="19" s="1"/>
  <c r="Z2" i="19" s="1"/>
  <c r="AA2" i="19" s="1"/>
  <c r="AB2" i="19" s="1"/>
  <c r="AC2" i="19" s="1"/>
  <c r="AD2" i="19" s="1"/>
  <c r="AE2" i="19" s="1"/>
  <c r="AF2" i="19" s="1"/>
  <c r="AG2" i="19" s="1"/>
  <c r="AH2" i="19" s="1"/>
  <c r="AI2" i="19" s="1"/>
  <c r="AJ2" i="19" s="1"/>
  <c r="AK2" i="19" s="1"/>
  <c r="AL2" i="19" s="1"/>
  <c r="AM2" i="19" s="1"/>
  <c r="AN2" i="19" s="1"/>
  <c r="AO2" i="19" s="1"/>
  <c r="AP2" i="19" s="1"/>
  <c r="AQ2" i="19" s="1"/>
  <c r="AR2" i="19" s="1"/>
  <c r="AS2" i="19" s="1"/>
  <c r="AT2" i="19" s="1"/>
  <c r="AU2" i="19" s="1"/>
  <c r="AV2" i="19" s="1"/>
  <c r="AW2" i="19" s="1"/>
  <c r="AX2" i="19" s="1"/>
  <c r="AY2" i="19" s="1"/>
  <c r="AZ2" i="19" s="1"/>
  <c r="BA2" i="19" s="1"/>
  <c r="BB2" i="19" s="1"/>
  <c r="BC2" i="19" s="1"/>
  <c r="G53" i="44" l="1"/>
  <c r="Q53" i="40"/>
  <c r="Q53" i="39"/>
  <c r="Q53" i="38"/>
  <c r="Q52" i="38" s="1"/>
  <c r="Q53" i="44"/>
  <c r="Q47" i="37"/>
  <c r="Q46" i="37" s="1"/>
  <c r="Q53" i="43"/>
  <c r="Q53" i="42"/>
  <c r="Q53" i="45"/>
  <c r="Q53" i="41"/>
  <c r="D206" i="20"/>
  <c r="B207" i="20"/>
  <c r="A208" i="20"/>
  <c r="C207" i="20"/>
  <c r="E207" i="20"/>
  <c r="F207" i="20" s="1"/>
  <c r="D164" i="20"/>
  <c r="E165" i="20"/>
  <c r="F165" i="20" s="1"/>
  <c r="B165" i="20"/>
  <c r="A166" i="20"/>
  <c r="C165" i="20"/>
  <c r="Y5" i="43"/>
  <c r="AF5" i="42"/>
  <c r="D30" i="42" s="1"/>
  <c r="Y9" i="43"/>
  <c r="AF9" i="42"/>
  <c r="H30" i="42" s="1"/>
  <c r="AF6" i="42"/>
  <c r="E30" i="42" s="1"/>
  <c r="Y6" i="43"/>
  <c r="AF8" i="42"/>
  <c r="G30" i="42" s="1"/>
  <c r="Y8" i="43"/>
  <c r="AF10" i="42"/>
  <c r="I30" i="42" s="1"/>
  <c r="Y10" i="43"/>
  <c r="Y19" i="43"/>
  <c r="AF19" i="42"/>
  <c r="R30" i="42" s="1"/>
  <c r="Y16" i="43"/>
  <c r="AF16" i="42"/>
  <c r="O30" i="42" s="1"/>
  <c r="AF15" i="43"/>
  <c r="N30" i="43" s="1"/>
  <c r="Q35" i="23"/>
  <c r="Q40" i="23" s="1"/>
  <c r="D18" i="25"/>
  <c r="G42" i="23"/>
  <c r="D20" i="25" s="1"/>
  <c r="G41" i="23"/>
  <c r="D19" i="25" s="1"/>
  <c r="G53" i="43"/>
  <c r="G47" i="37"/>
  <c r="G46" i="37" s="1"/>
  <c r="G53" i="45"/>
  <c r="G53" i="39"/>
  <c r="G53" i="38"/>
  <c r="G52" i="38" s="1"/>
  <c r="G53" i="40"/>
  <c r="G53" i="41"/>
  <c r="AB22" i="43"/>
  <c r="AF22" i="42"/>
  <c r="U30" i="42" s="1"/>
  <c r="AB24" i="43"/>
  <c r="AF24" i="42"/>
  <c r="W30" i="42" s="1"/>
  <c r="Z14" i="43"/>
  <c r="AF14" i="42"/>
  <c r="M30" i="42" s="1"/>
  <c r="Z12" i="43"/>
  <c r="AF12" i="42"/>
  <c r="K30" i="42" s="1"/>
  <c r="Z13" i="43"/>
  <c r="AF13" i="42"/>
  <c r="L30" i="42" s="1"/>
  <c r="AB21" i="43"/>
  <c r="AF21" i="42"/>
  <c r="T30" i="42" s="1"/>
  <c r="AB17" i="43"/>
  <c r="AF17" i="42"/>
  <c r="P30" i="42" s="1"/>
  <c r="F30" i="41"/>
  <c r="D31" i="41" a="1"/>
  <c r="Z7" i="43"/>
  <c r="AF7" i="42"/>
  <c r="AB18" i="43"/>
  <c r="AF18" i="42"/>
  <c r="Q30" i="42" s="1"/>
  <c r="I31" i="40"/>
  <c r="P31" i="40"/>
  <c r="Q31" i="40"/>
  <c r="G31" i="40"/>
  <c r="G45" i="40" s="1"/>
  <c r="M31" i="40"/>
  <c r="W31" i="40"/>
  <c r="S31" i="40"/>
  <c r="F31" i="40"/>
  <c r="V31" i="40"/>
  <c r="T31" i="40"/>
  <c r="H31" i="40"/>
  <c r="O31" i="40"/>
  <c r="D31" i="40"/>
  <c r="U31" i="40"/>
  <c r="E31" i="40"/>
  <c r="L31" i="40"/>
  <c r="R31" i="40"/>
  <c r="N31" i="40"/>
  <c r="K31" i="40"/>
  <c r="J31" i="40"/>
  <c r="AB20" i="44"/>
  <c r="AF20" i="43"/>
  <c r="S30" i="43" s="1"/>
  <c r="AB23" i="43"/>
  <c r="AF23" i="42"/>
  <c r="V30" i="42" s="1"/>
  <c r="AF11" i="42"/>
  <c r="J30" i="42" s="1"/>
  <c r="Z11" i="43"/>
  <c r="D16" i="20"/>
  <c r="B17" i="20"/>
  <c r="A11" i="20"/>
  <c r="D18" i="21"/>
  <c r="D17" i="21"/>
  <c r="D9" i="20"/>
  <c r="B10" i="20"/>
  <c r="C17" i="20"/>
  <c r="BD2" i="19"/>
  <c r="BE2" i="19" s="1"/>
  <c r="BF2" i="19" s="1"/>
  <c r="BG2" i="19" s="1"/>
  <c r="BH2" i="19" s="1"/>
  <c r="BI2" i="19" s="1"/>
  <c r="BJ2" i="19" s="1"/>
  <c r="BK2" i="19" s="1"/>
  <c r="BL2" i="19" s="1"/>
  <c r="BM2" i="19" s="1"/>
  <c r="BN2" i="19" s="1"/>
  <c r="BO2" i="19" s="1"/>
  <c r="BP2" i="19" s="1"/>
  <c r="BQ2" i="19" s="1"/>
  <c r="BR2" i="19" s="1"/>
  <c r="BS2" i="19" s="1"/>
  <c r="BT2" i="19" s="1"/>
  <c r="BU2" i="19" s="1"/>
  <c r="BV2" i="19" s="1"/>
  <c r="BW2" i="19" s="1"/>
  <c r="BX2" i="19" s="1"/>
  <c r="BY2" i="19" s="1"/>
  <c r="BZ2" i="19" s="1"/>
  <c r="CA2" i="19" s="1"/>
  <c r="CB2" i="19" s="1"/>
  <c r="CC2" i="19" s="1"/>
  <c r="CD2" i="19" s="1"/>
  <c r="CE2" i="19" s="1"/>
  <c r="CF2" i="19" s="1"/>
  <c r="CG2" i="19" s="1"/>
  <c r="CH2" i="19" s="1"/>
  <c r="CI2" i="19" s="1"/>
  <c r="CJ2" i="19" s="1"/>
  <c r="CK2" i="19" s="1"/>
  <c r="CL2" i="19" s="1"/>
  <c r="CM2" i="19" s="1"/>
  <c r="CN2" i="19" s="1"/>
  <c r="CO2" i="19" s="1"/>
  <c r="CP2" i="19" s="1"/>
  <c r="CQ2" i="19" s="1"/>
  <c r="CR2" i="19" s="1"/>
  <c r="CS2" i="19" s="1"/>
  <c r="CT2" i="19" s="1"/>
  <c r="CU2" i="19" s="1"/>
  <c r="CV2" i="19" s="1"/>
  <c r="CW2" i="19" s="1"/>
  <c r="CX2" i="19" s="1"/>
  <c r="CY2" i="19" s="1"/>
  <c r="CZ2" i="19" s="1"/>
  <c r="F9" i="20"/>
  <c r="A11" i="19"/>
  <c r="F16" i="20"/>
  <c r="A18" i="19"/>
  <c r="F15" i="20"/>
  <c r="A17" i="19"/>
  <c r="D15" i="20"/>
  <c r="E11" i="20"/>
  <c r="A13" i="21" s="1"/>
  <c r="B11" i="20"/>
  <c r="C10" i="20"/>
  <c r="E17" i="20"/>
  <c r="A19" i="21" s="1"/>
  <c r="A18" i="20"/>
  <c r="E10" i="20"/>
  <c r="A12" i="21" s="1"/>
  <c r="Q45" i="40" l="1"/>
  <c r="Q52" i="40"/>
  <c r="BM4" i="21"/>
  <c r="BM72" i="21" s="1"/>
  <c r="D165" i="20"/>
  <c r="B208" i="20"/>
  <c r="A209" i="20"/>
  <c r="C208" i="20"/>
  <c r="E208" i="20"/>
  <c r="F208" i="20" s="1"/>
  <c r="D207" i="20"/>
  <c r="E166" i="20"/>
  <c r="F166" i="20" s="1"/>
  <c r="B166" i="20"/>
  <c r="A167" i="20"/>
  <c r="C166" i="20"/>
  <c r="Y8" i="44"/>
  <c r="AF8" i="43"/>
  <c r="G30" i="43" s="1"/>
  <c r="Y10" i="44"/>
  <c r="AF10" i="43"/>
  <c r="I30" i="43" s="1"/>
  <c r="AF6" i="43"/>
  <c r="E30" i="43" s="1"/>
  <c r="Y9" i="44"/>
  <c r="AF9" i="43"/>
  <c r="H30" i="43" s="1"/>
  <c r="AF5" i="43"/>
  <c r="D30" i="43" s="1"/>
  <c r="BN4" i="21"/>
  <c r="BN73" i="21" s="1"/>
  <c r="AF15" i="45"/>
  <c r="N30" i="45" s="1"/>
  <c r="AF15" i="44"/>
  <c r="N30" i="44" s="1"/>
  <c r="AF16" i="43"/>
  <c r="O30" i="43" s="1"/>
  <c r="AF19" i="43"/>
  <c r="R30" i="43" s="1"/>
  <c r="V46" i="40"/>
  <c r="V45" i="40"/>
  <c r="V48" i="40"/>
  <c r="V47" i="40"/>
  <c r="I45" i="40"/>
  <c r="I46" i="40"/>
  <c r="I48" i="40"/>
  <c r="I47" i="40"/>
  <c r="T45" i="40"/>
  <c r="T48" i="40"/>
  <c r="T46" i="40"/>
  <c r="T47" i="40"/>
  <c r="L45" i="40"/>
  <c r="L48" i="40"/>
  <c r="L46" i="40"/>
  <c r="L47" i="40"/>
  <c r="F45" i="40"/>
  <c r="F47" i="40"/>
  <c r="F46" i="40"/>
  <c r="F48" i="40"/>
  <c r="R45" i="40"/>
  <c r="R48" i="40"/>
  <c r="R47" i="40"/>
  <c r="R46" i="40"/>
  <c r="E45" i="40"/>
  <c r="E47" i="40"/>
  <c r="E46" i="40"/>
  <c r="E48" i="40"/>
  <c r="S46" i="40"/>
  <c r="S47" i="40"/>
  <c r="S45" i="40"/>
  <c r="S48" i="40"/>
  <c r="J45" i="40"/>
  <c r="J48" i="40"/>
  <c r="J47" i="40"/>
  <c r="J46" i="40"/>
  <c r="O46" i="40"/>
  <c r="O47" i="40"/>
  <c r="O48" i="40"/>
  <c r="O45" i="40"/>
  <c r="K45" i="40"/>
  <c r="K46" i="40"/>
  <c r="K48" i="40"/>
  <c r="K47" i="40"/>
  <c r="H45" i="40"/>
  <c r="H46" i="40"/>
  <c r="H48" i="40"/>
  <c r="H47" i="40"/>
  <c r="N46" i="40"/>
  <c r="N45" i="40"/>
  <c r="N48" i="40"/>
  <c r="N47" i="40"/>
  <c r="P48" i="40"/>
  <c r="P46" i="40"/>
  <c r="P45" i="40"/>
  <c r="P47" i="40"/>
  <c r="U46" i="40"/>
  <c r="U45" i="40"/>
  <c r="U48" i="40"/>
  <c r="U47" i="40"/>
  <c r="W45" i="40"/>
  <c r="W46" i="40"/>
  <c r="W48" i="40"/>
  <c r="W47" i="40"/>
  <c r="D45" i="40"/>
  <c r="D46" i="40"/>
  <c r="D47" i="40"/>
  <c r="D48" i="40"/>
  <c r="M45" i="40"/>
  <c r="M47" i="40"/>
  <c r="M46" i="40"/>
  <c r="M48" i="40"/>
  <c r="G52" i="40"/>
  <c r="BP4" i="21" s="1"/>
  <c r="BP75" i="21" s="1"/>
  <c r="E20" i="21"/>
  <c r="F14" i="21"/>
  <c r="F30" i="42"/>
  <c r="D31" i="42" a="1"/>
  <c r="AB22" i="44"/>
  <c r="AF22" i="43"/>
  <c r="U30" i="43" s="1"/>
  <c r="Z11" i="44"/>
  <c r="AF11" i="43"/>
  <c r="J30" i="43" s="1"/>
  <c r="Z14" i="44"/>
  <c r="AF14" i="43"/>
  <c r="M30" i="43" s="1"/>
  <c r="N31" i="41"/>
  <c r="G31" i="41"/>
  <c r="K31" i="41"/>
  <c r="I31" i="41"/>
  <c r="H31" i="41"/>
  <c r="V31" i="41"/>
  <c r="F31" i="41"/>
  <c r="M31" i="41"/>
  <c r="D31" i="41"/>
  <c r="P31" i="41"/>
  <c r="E31" i="41"/>
  <c r="L31" i="41"/>
  <c r="W31" i="41"/>
  <c r="U31" i="41"/>
  <c r="J31" i="41"/>
  <c r="Q31" i="41"/>
  <c r="R31" i="41"/>
  <c r="O31" i="41"/>
  <c r="T31" i="41"/>
  <c r="S31" i="41"/>
  <c r="AB17" i="44"/>
  <c r="AF17" i="43"/>
  <c r="P30" i="43" s="1"/>
  <c r="AB20" i="45"/>
  <c r="AF20" i="45" s="1"/>
  <c r="S30" i="45" s="1"/>
  <c r="AF20" i="44"/>
  <c r="S30" i="44" s="1"/>
  <c r="Z13" i="44"/>
  <c r="AF13" i="43"/>
  <c r="L30" i="43" s="1"/>
  <c r="Z12" i="44"/>
  <c r="AF12" i="43"/>
  <c r="K30" i="43" s="1"/>
  <c r="AB23" i="44"/>
  <c r="AF23" i="43"/>
  <c r="V30" i="43" s="1"/>
  <c r="AF18" i="43"/>
  <c r="Q30" i="43" s="1"/>
  <c r="AB18" i="44"/>
  <c r="AB21" i="44"/>
  <c r="AF21" i="43"/>
  <c r="T30" i="43" s="1"/>
  <c r="AB24" i="44"/>
  <c r="AF24" i="43"/>
  <c r="W30" i="43" s="1"/>
  <c r="Z7" i="44"/>
  <c r="AF7" i="43"/>
  <c r="D17" i="20"/>
  <c r="D10" i="20"/>
  <c r="A12" i="20"/>
  <c r="C11" i="20"/>
  <c r="D11" i="20" s="1"/>
  <c r="D19" i="21"/>
  <c r="D13" i="21"/>
  <c r="E14" i="21"/>
  <c r="D12" i="21"/>
  <c r="F11" i="20"/>
  <c r="A13" i="19"/>
  <c r="F10" i="20"/>
  <c r="A12" i="19"/>
  <c r="F17" i="20"/>
  <c r="A19" i="19"/>
  <c r="C18" i="20"/>
  <c r="B18" i="20"/>
  <c r="A19" i="20"/>
  <c r="E18" i="20"/>
  <c r="A20" i="21" s="1"/>
  <c r="A13" i="20"/>
  <c r="E12" i="20"/>
  <c r="A14" i="21" s="1"/>
  <c r="B12" i="20"/>
  <c r="C12" i="20"/>
  <c r="Q45" i="41" l="1"/>
  <c r="Q52" i="41"/>
  <c r="R4" i="48"/>
  <c r="S4" i="48" s="1"/>
  <c r="D166" i="20"/>
  <c r="D208" i="20"/>
  <c r="B209" i="20"/>
  <c r="C209" i="20"/>
  <c r="E209" i="20"/>
  <c r="F209" i="20" s="1"/>
  <c r="E167" i="20"/>
  <c r="F167" i="20" s="1"/>
  <c r="C167" i="20"/>
  <c r="B167" i="20"/>
  <c r="AF9" i="44"/>
  <c r="H30" i="44" s="1"/>
  <c r="Y9" i="45"/>
  <c r="AF9" i="45" s="1"/>
  <c r="H30" i="45" s="1"/>
  <c r="AF6" i="44"/>
  <c r="E30" i="44" s="1"/>
  <c r="AF6" i="45"/>
  <c r="E30" i="45" s="1"/>
  <c r="Y10" i="45"/>
  <c r="AF10" i="45" s="1"/>
  <c r="I30" i="45" s="1"/>
  <c r="AF10" i="44"/>
  <c r="I30" i="44" s="1"/>
  <c r="AF5" i="45"/>
  <c r="D30" i="45" s="1"/>
  <c r="AF5" i="44"/>
  <c r="D30" i="44" s="1"/>
  <c r="Y8" i="45"/>
  <c r="AF8" i="45" s="1"/>
  <c r="G30" i="45" s="1"/>
  <c r="AF8" i="44"/>
  <c r="G30" i="44" s="1"/>
  <c r="AF19" i="45"/>
  <c r="R30" i="45" s="1"/>
  <c r="AF19" i="44"/>
  <c r="R30" i="44" s="1"/>
  <c r="R5" i="48"/>
  <c r="W5" i="48" s="1"/>
  <c r="G42" i="38" s="1"/>
  <c r="AF16" i="44"/>
  <c r="O30" i="44" s="1"/>
  <c r="AF16" i="45"/>
  <c r="O30" i="45" s="1"/>
  <c r="F15" i="21"/>
  <c r="M45" i="41"/>
  <c r="M46" i="41"/>
  <c r="M47" i="41"/>
  <c r="M48" i="41"/>
  <c r="J45" i="41"/>
  <c r="J47" i="41"/>
  <c r="J46" i="41"/>
  <c r="J48" i="41"/>
  <c r="U48" i="41"/>
  <c r="U45" i="41"/>
  <c r="U46" i="41"/>
  <c r="U47" i="41"/>
  <c r="V47" i="41"/>
  <c r="V46" i="41"/>
  <c r="V48" i="41"/>
  <c r="V45" i="41"/>
  <c r="F45" i="41"/>
  <c r="F48" i="41"/>
  <c r="F47" i="41"/>
  <c r="F46" i="41"/>
  <c r="W46" i="41"/>
  <c r="W48" i="41"/>
  <c r="W45" i="41"/>
  <c r="W47" i="41"/>
  <c r="H45" i="41"/>
  <c r="H46" i="41"/>
  <c r="H48" i="41"/>
  <c r="H47" i="41"/>
  <c r="S45" i="41"/>
  <c r="S48" i="41"/>
  <c r="S47" i="41"/>
  <c r="S46" i="41"/>
  <c r="L45" i="41"/>
  <c r="L47" i="41"/>
  <c r="L48" i="41"/>
  <c r="L46" i="41"/>
  <c r="I45" i="41"/>
  <c r="I47" i="41"/>
  <c r="I46" i="41"/>
  <c r="I48" i="41"/>
  <c r="T46" i="41"/>
  <c r="T48" i="41"/>
  <c r="T45" i="41"/>
  <c r="T47" i="41"/>
  <c r="E45" i="41"/>
  <c r="E47" i="41"/>
  <c r="E46" i="41"/>
  <c r="E48" i="41"/>
  <c r="K45" i="41"/>
  <c r="K47" i="41"/>
  <c r="K46" i="41"/>
  <c r="K48" i="41"/>
  <c r="O46" i="41"/>
  <c r="O45" i="41"/>
  <c r="O48" i="41"/>
  <c r="O47" i="41"/>
  <c r="P45" i="41"/>
  <c r="P48" i="41"/>
  <c r="P46" i="41"/>
  <c r="P47" i="41"/>
  <c r="G52" i="41"/>
  <c r="BQ4" i="21" s="1"/>
  <c r="BQ76" i="21" s="1"/>
  <c r="G45" i="41"/>
  <c r="R47" i="41"/>
  <c r="R45" i="41"/>
  <c r="R46" i="41"/>
  <c r="R48" i="41"/>
  <c r="D45" i="41"/>
  <c r="D48" i="41"/>
  <c r="D47" i="41"/>
  <c r="D46" i="41"/>
  <c r="N46" i="41"/>
  <c r="N48" i="41"/>
  <c r="N45" i="41"/>
  <c r="N47" i="41"/>
  <c r="F21" i="21"/>
  <c r="E13" i="21"/>
  <c r="F5" i="21" s="1"/>
  <c r="F4" i="19" s="1"/>
  <c r="F20" i="21"/>
  <c r="F19" i="21"/>
  <c r="E19" i="21"/>
  <c r="E18" i="21"/>
  <c r="R7" i="48"/>
  <c r="H18" i="21"/>
  <c r="AB24" i="45"/>
  <c r="AF24" i="45" s="1"/>
  <c r="W30" i="45" s="1"/>
  <c r="AF24" i="44"/>
  <c r="W30" i="44" s="1"/>
  <c r="AF11" i="44"/>
  <c r="J30" i="44" s="1"/>
  <c r="Z11" i="45"/>
  <c r="AF11" i="45" s="1"/>
  <c r="J30" i="45" s="1"/>
  <c r="AB21" i="45"/>
  <c r="AF21" i="45" s="1"/>
  <c r="T30" i="45" s="1"/>
  <c r="AF21" i="44"/>
  <c r="T30" i="44" s="1"/>
  <c r="AF22" i="44"/>
  <c r="U30" i="44" s="1"/>
  <c r="AB22" i="45"/>
  <c r="AF22" i="45" s="1"/>
  <c r="U30" i="45" s="1"/>
  <c r="Z13" i="45"/>
  <c r="AF13" i="45" s="1"/>
  <c r="L30" i="45" s="1"/>
  <c r="AF13" i="44"/>
  <c r="L30" i="44" s="1"/>
  <c r="Z14" i="45"/>
  <c r="AF14" i="45" s="1"/>
  <c r="M30" i="45" s="1"/>
  <c r="AF14" i="44"/>
  <c r="M30" i="44" s="1"/>
  <c r="AB23" i="45"/>
  <c r="AF23" i="45" s="1"/>
  <c r="V30" i="45" s="1"/>
  <c r="AF23" i="44"/>
  <c r="V30" i="44" s="1"/>
  <c r="AB18" i="45"/>
  <c r="AF18" i="45" s="1"/>
  <c r="Q30" i="45" s="1"/>
  <c r="AF18" i="44"/>
  <c r="Q30" i="44" s="1"/>
  <c r="AB17" i="45"/>
  <c r="AF17" i="45" s="1"/>
  <c r="P30" i="45" s="1"/>
  <c r="AF17" i="44"/>
  <c r="P30" i="44" s="1"/>
  <c r="T31" i="42"/>
  <c r="U31" i="42"/>
  <c r="P31" i="42"/>
  <c r="S31" i="42"/>
  <c r="M31" i="42"/>
  <c r="J31" i="42"/>
  <c r="I31" i="42"/>
  <c r="F31" i="42"/>
  <c r="V31" i="42"/>
  <c r="W31" i="42"/>
  <c r="G31" i="42"/>
  <c r="N31" i="42"/>
  <c r="H31" i="42"/>
  <c r="E31" i="42"/>
  <c r="L31" i="42"/>
  <c r="K31" i="42"/>
  <c r="Q31" i="42"/>
  <c r="R31" i="42"/>
  <c r="D31" i="42"/>
  <c r="O31" i="42"/>
  <c r="D31" i="43" a="1"/>
  <c r="F30" i="43"/>
  <c r="AF7" i="44"/>
  <c r="Z7" i="45"/>
  <c r="Z12" i="45"/>
  <c r="AF12" i="45" s="1"/>
  <c r="K30" i="45" s="1"/>
  <c r="AF12" i="44"/>
  <c r="K30" i="44" s="1"/>
  <c r="D20" i="21"/>
  <c r="E21" i="21"/>
  <c r="F22" i="21"/>
  <c r="D14" i="21"/>
  <c r="E15" i="21"/>
  <c r="F16" i="21"/>
  <c r="E5" i="21"/>
  <c r="E4" i="19" s="1"/>
  <c r="E6" i="21"/>
  <c r="F12" i="20"/>
  <c r="A14" i="19"/>
  <c r="F18" i="20"/>
  <c r="A20" i="19"/>
  <c r="D18" i="20"/>
  <c r="A14" i="20"/>
  <c r="E13" i="20"/>
  <c r="A15" i="21" s="1"/>
  <c r="C13" i="20"/>
  <c r="B13" i="20"/>
  <c r="D12" i="20"/>
  <c r="C19" i="20"/>
  <c r="B19" i="20"/>
  <c r="A20" i="20"/>
  <c r="E19" i="20"/>
  <c r="A21" i="21" s="1"/>
  <c r="X4" i="48" l="1"/>
  <c r="G37" i="37" s="1"/>
  <c r="G42" i="37" s="1"/>
  <c r="E20" i="25" s="1"/>
  <c r="Q45" i="42"/>
  <c r="Q52" i="42"/>
  <c r="W4" i="48"/>
  <c r="G36" i="37" s="1"/>
  <c r="Q36" i="37" s="1"/>
  <c r="Q41" i="37" s="1"/>
  <c r="V4" i="48"/>
  <c r="G35" i="37" s="1"/>
  <c r="G40" i="37" s="1"/>
  <c r="E18" i="25" s="1"/>
  <c r="D209" i="20"/>
  <c r="D167" i="20"/>
  <c r="F9" i="21"/>
  <c r="E8" i="21"/>
  <c r="E9" i="21"/>
  <c r="S5" i="48"/>
  <c r="Z5" i="48" s="1"/>
  <c r="V5" i="48"/>
  <c r="G41" i="38" s="1"/>
  <c r="G46" i="38" s="1"/>
  <c r="F18" i="25" s="1"/>
  <c r="X5" i="48"/>
  <c r="G43" i="38" s="1"/>
  <c r="G48" i="38" s="1"/>
  <c r="F20" i="25" s="1"/>
  <c r="K45" i="42"/>
  <c r="K47" i="42"/>
  <c r="K46" i="42"/>
  <c r="K48" i="42"/>
  <c r="F45" i="42"/>
  <c r="F47" i="42"/>
  <c r="F48" i="42"/>
  <c r="F46" i="42"/>
  <c r="L45" i="42"/>
  <c r="L48" i="42"/>
  <c r="L47" i="42"/>
  <c r="L46" i="42"/>
  <c r="I45" i="42"/>
  <c r="I48" i="42"/>
  <c r="I46" i="42"/>
  <c r="I47" i="42"/>
  <c r="H45" i="42"/>
  <c r="H46" i="42"/>
  <c r="H48" i="42"/>
  <c r="H47" i="42"/>
  <c r="M45" i="42"/>
  <c r="M48" i="42"/>
  <c r="M47" i="42"/>
  <c r="M46" i="42"/>
  <c r="E45" i="42"/>
  <c r="E47" i="42"/>
  <c r="E48" i="42"/>
  <c r="E46" i="42"/>
  <c r="J45" i="42"/>
  <c r="J46" i="42"/>
  <c r="J48" i="42"/>
  <c r="J47" i="42"/>
  <c r="O47" i="42"/>
  <c r="O48" i="42"/>
  <c r="O45" i="42"/>
  <c r="O46" i="42"/>
  <c r="N47" i="42"/>
  <c r="N46" i="42"/>
  <c r="N48" i="42"/>
  <c r="N45" i="42"/>
  <c r="S45" i="42"/>
  <c r="S46" i="42"/>
  <c r="S48" i="42"/>
  <c r="S47" i="42"/>
  <c r="D45" i="42"/>
  <c r="D47" i="42"/>
  <c r="D46" i="42"/>
  <c r="D48" i="42"/>
  <c r="G52" i="42"/>
  <c r="G45" i="42"/>
  <c r="P45" i="42"/>
  <c r="P48" i="42"/>
  <c r="P46" i="42"/>
  <c r="P47" i="42"/>
  <c r="R47" i="42"/>
  <c r="R45" i="42"/>
  <c r="R48" i="42"/>
  <c r="R46" i="42"/>
  <c r="W48" i="42"/>
  <c r="W47" i="42"/>
  <c r="W46" i="42"/>
  <c r="W45" i="42"/>
  <c r="U48" i="42"/>
  <c r="U45" i="42"/>
  <c r="U46" i="42"/>
  <c r="U47" i="42"/>
  <c r="V48" i="42"/>
  <c r="V46" i="42"/>
  <c r="V45" i="42"/>
  <c r="V47" i="42"/>
  <c r="T45" i="42"/>
  <c r="T48" i="42"/>
  <c r="T46" i="42"/>
  <c r="T47" i="42"/>
  <c r="Q42" i="38"/>
  <c r="Q47" i="38" s="1"/>
  <c r="G47" i="38"/>
  <c r="F19" i="25" s="1"/>
  <c r="H24" i="21"/>
  <c r="W7" i="48"/>
  <c r="G42" i="40" s="1"/>
  <c r="X7" i="48"/>
  <c r="G43" i="40" s="1"/>
  <c r="V7" i="48"/>
  <c r="G41" i="40" s="1"/>
  <c r="S7" i="48"/>
  <c r="Z4" i="48"/>
  <c r="AA4" i="48"/>
  <c r="AB4" i="48"/>
  <c r="F6" i="21"/>
  <c r="F8" i="21" s="1"/>
  <c r="R8" i="48"/>
  <c r="I20" i="21"/>
  <c r="H23" i="21"/>
  <c r="H22" i="21"/>
  <c r="H21" i="21"/>
  <c r="H16" i="21"/>
  <c r="H17" i="21"/>
  <c r="D31" i="45" a="1"/>
  <c r="F30" i="45"/>
  <c r="D31" i="44" a="1"/>
  <c r="F30" i="44"/>
  <c r="Q31" i="43"/>
  <c r="H31" i="43"/>
  <c r="S31" i="43"/>
  <c r="F31" i="43"/>
  <c r="W31" i="43"/>
  <c r="T31" i="43"/>
  <c r="N31" i="43"/>
  <c r="K31" i="43"/>
  <c r="E31" i="43"/>
  <c r="D31" i="43"/>
  <c r="P31" i="43"/>
  <c r="U31" i="43"/>
  <c r="M31" i="43"/>
  <c r="G31" i="43"/>
  <c r="J31" i="43"/>
  <c r="O31" i="43"/>
  <c r="V31" i="43"/>
  <c r="L31" i="43"/>
  <c r="I31" i="43"/>
  <c r="R31" i="43"/>
  <c r="G6" i="21"/>
  <c r="D21" i="21"/>
  <c r="E22" i="21"/>
  <c r="F23" i="21"/>
  <c r="H25" i="21"/>
  <c r="D15" i="21"/>
  <c r="E16" i="21"/>
  <c r="F17" i="21"/>
  <c r="H19" i="21"/>
  <c r="F13" i="20"/>
  <c r="A15" i="19"/>
  <c r="F19" i="20"/>
  <c r="A21" i="19"/>
  <c r="D19" i="20"/>
  <c r="C20" i="20"/>
  <c r="B20" i="20"/>
  <c r="A21" i="20"/>
  <c r="E20" i="20"/>
  <c r="A22" i="21" s="1"/>
  <c r="D13" i="20"/>
  <c r="E14" i="20"/>
  <c r="A16" i="21" s="1"/>
  <c r="B14" i="20"/>
  <c r="C14" i="20"/>
  <c r="Q37" i="37" l="1"/>
  <c r="Q42" i="37" s="1"/>
  <c r="Q45" i="43"/>
  <c r="Q52" i="43"/>
  <c r="G41" i="37"/>
  <c r="E19" i="25" s="1"/>
  <c r="Q35" i="37"/>
  <c r="Q40" i="37" s="1"/>
  <c r="Q43" i="38"/>
  <c r="Q48" i="38" s="1"/>
  <c r="AB5" i="48"/>
  <c r="AA5" i="48"/>
  <c r="Q41" i="38"/>
  <c r="Q46" i="38" s="1"/>
  <c r="BR4" i="21"/>
  <c r="BR77" i="21" s="1"/>
  <c r="W48" i="43"/>
  <c r="W47" i="43"/>
  <c r="W45" i="43"/>
  <c r="W46" i="43"/>
  <c r="U48" i="43"/>
  <c r="U45" i="43"/>
  <c r="U46" i="43"/>
  <c r="U47" i="43"/>
  <c r="F45" i="43"/>
  <c r="F47" i="43"/>
  <c r="F46" i="43"/>
  <c r="F48" i="43"/>
  <c r="R45" i="43"/>
  <c r="R48" i="43"/>
  <c r="R46" i="43"/>
  <c r="R47" i="43"/>
  <c r="I45" i="43"/>
  <c r="I46" i="43"/>
  <c r="I48" i="43"/>
  <c r="I47" i="43"/>
  <c r="P48" i="43"/>
  <c r="P45" i="43"/>
  <c r="P47" i="43"/>
  <c r="P46" i="43"/>
  <c r="S48" i="43"/>
  <c r="S45" i="43"/>
  <c r="S46" i="43"/>
  <c r="S47" i="43"/>
  <c r="L45" i="43"/>
  <c r="L48" i="43"/>
  <c r="L47" i="43"/>
  <c r="L46" i="43"/>
  <c r="D45" i="43"/>
  <c r="D47" i="43"/>
  <c r="D46" i="43"/>
  <c r="D48" i="43"/>
  <c r="H45" i="43"/>
  <c r="H46" i="43"/>
  <c r="H48" i="43"/>
  <c r="H47" i="43"/>
  <c r="M45" i="43"/>
  <c r="M48" i="43"/>
  <c r="M47" i="43"/>
  <c r="M46" i="43"/>
  <c r="V45" i="43"/>
  <c r="V46" i="43"/>
  <c r="V48" i="43"/>
  <c r="V47" i="43"/>
  <c r="E45" i="43"/>
  <c r="E48" i="43"/>
  <c r="E47" i="43"/>
  <c r="E46" i="43"/>
  <c r="O47" i="43"/>
  <c r="O46" i="43"/>
  <c r="O45" i="43"/>
  <c r="O48" i="43"/>
  <c r="K45" i="43"/>
  <c r="K46" i="43"/>
  <c r="K48" i="43"/>
  <c r="K47" i="43"/>
  <c r="J45" i="43"/>
  <c r="J46" i="43"/>
  <c r="J48" i="43"/>
  <c r="J47" i="43"/>
  <c r="N48" i="43"/>
  <c r="N46" i="43"/>
  <c r="N45" i="43"/>
  <c r="N47" i="43"/>
  <c r="G52" i="43"/>
  <c r="G45" i="43"/>
  <c r="T47" i="43"/>
  <c r="T48" i="43"/>
  <c r="T46" i="43"/>
  <c r="T45" i="43"/>
  <c r="G46" i="40"/>
  <c r="H18" i="25" s="1"/>
  <c r="Q41" i="40"/>
  <c r="Q46" i="40" s="1"/>
  <c r="Q42" i="40"/>
  <c r="Q47" i="40" s="1"/>
  <c r="G47" i="40"/>
  <c r="H19" i="25" s="1"/>
  <c r="G48" i="40"/>
  <c r="H20" i="25" s="1"/>
  <c r="Q43" i="40"/>
  <c r="Q48" i="40" s="1"/>
  <c r="I26" i="21"/>
  <c r="S8" i="48"/>
  <c r="V8" i="48"/>
  <c r="G41" i="41" s="1"/>
  <c r="W8" i="48"/>
  <c r="G42" i="41" s="1"/>
  <c r="X8" i="48"/>
  <c r="G43" i="41" s="1"/>
  <c r="J28" i="21"/>
  <c r="Z7" i="48"/>
  <c r="AA7" i="48"/>
  <c r="AB7" i="48"/>
  <c r="I17" i="21"/>
  <c r="I22" i="21"/>
  <c r="I25" i="21"/>
  <c r="I18" i="21"/>
  <c r="I23" i="21"/>
  <c r="I24" i="21"/>
  <c r="I19" i="21"/>
  <c r="P31" i="45"/>
  <c r="S31" i="45"/>
  <c r="K31" i="45"/>
  <c r="J31" i="45"/>
  <c r="F31" i="45"/>
  <c r="M31" i="45"/>
  <c r="O31" i="45"/>
  <c r="T31" i="45"/>
  <c r="W31" i="45"/>
  <c r="G31" i="45"/>
  <c r="Q31" i="45"/>
  <c r="E31" i="45"/>
  <c r="D31" i="45"/>
  <c r="L31" i="45"/>
  <c r="V31" i="45"/>
  <c r="U31" i="45"/>
  <c r="N31" i="45"/>
  <c r="I31" i="45"/>
  <c r="H31" i="45"/>
  <c r="R31" i="45"/>
  <c r="L31" i="44"/>
  <c r="M31" i="44"/>
  <c r="U31" i="44"/>
  <c r="P31" i="44"/>
  <c r="E31" i="44"/>
  <c r="R31" i="44"/>
  <c r="G31" i="44"/>
  <c r="I31" i="44"/>
  <c r="J31" i="44"/>
  <c r="K31" i="44"/>
  <c r="W31" i="44"/>
  <c r="N31" i="44"/>
  <c r="H31" i="44"/>
  <c r="S31" i="44"/>
  <c r="O31" i="44"/>
  <c r="F31" i="44"/>
  <c r="D31" i="44"/>
  <c r="T31" i="44"/>
  <c r="V31" i="44"/>
  <c r="Q31" i="44"/>
  <c r="D16" i="21"/>
  <c r="E17" i="21"/>
  <c r="F18" i="21"/>
  <c r="H20" i="21"/>
  <c r="I21" i="21"/>
  <c r="D22" i="21"/>
  <c r="E23" i="21"/>
  <c r="F24" i="21"/>
  <c r="H26" i="21"/>
  <c r="I27" i="21"/>
  <c r="D14" i="20"/>
  <c r="F20" i="20"/>
  <c r="A22" i="19"/>
  <c r="F14" i="20"/>
  <c r="A16" i="19"/>
  <c r="D20" i="20"/>
  <c r="C21" i="20"/>
  <c r="B21" i="20"/>
  <c r="E21" i="20"/>
  <c r="A23" i="21" s="1"/>
  <c r="A22" i="20"/>
  <c r="Q45" i="45" l="1"/>
  <c r="Q52" i="45"/>
  <c r="Q45" i="44"/>
  <c r="Q52" i="44"/>
  <c r="BS4" i="21"/>
  <c r="BS78" i="21" s="1"/>
  <c r="R9" i="48"/>
  <c r="X9" i="48" s="1"/>
  <c r="G43" i="42" s="1"/>
  <c r="V45" i="44"/>
  <c r="V48" i="44"/>
  <c r="V46" i="44"/>
  <c r="V47" i="44"/>
  <c r="W48" i="44"/>
  <c r="W46" i="44"/>
  <c r="W47" i="44"/>
  <c r="W45" i="44"/>
  <c r="U48" i="44"/>
  <c r="U47" i="44"/>
  <c r="U46" i="44"/>
  <c r="U45" i="44"/>
  <c r="V48" i="45"/>
  <c r="V46" i="45"/>
  <c r="V45" i="45"/>
  <c r="V47" i="45"/>
  <c r="O47" i="45"/>
  <c r="O46" i="45"/>
  <c r="O45" i="45"/>
  <c r="O48" i="45"/>
  <c r="K45" i="44"/>
  <c r="K46" i="44"/>
  <c r="K48" i="44"/>
  <c r="K47" i="44"/>
  <c r="M45" i="44"/>
  <c r="M47" i="44"/>
  <c r="M48" i="44"/>
  <c r="M46" i="44"/>
  <c r="L45" i="45"/>
  <c r="L47" i="45"/>
  <c r="L46" i="45"/>
  <c r="L48" i="45"/>
  <c r="M45" i="45"/>
  <c r="M47" i="45"/>
  <c r="M46" i="45"/>
  <c r="M48" i="45"/>
  <c r="J45" i="44"/>
  <c r="J47" i="44"/>
  <c r="J46" i="44"/>
  <c r="J48" i="44"/>
  <c r="L45" i="44"/>
  <c r="L47" i="44"/>
  <c r="L46" i="44"/>
  <c r="L48" i="44"/>
  <c r="D45" i="45"/>
  <c r="D47" i="45"/>
  <c r="D46" i="45"/>
  <c r="D48" i="45"/>
  <c r="F45" i="45"/>
  <c r="F48" i="45"/>
  <c r="F46" i="45"/>
  <c r="F47" i="45"/>
  <c r="T45" i="44"/>
  <c r="T48" i="44"/>
  <c r="T46" i="44"/>
  <c r="T47" i="44"/>
  <c r="D45" i="44"/>
  <c r="D46" i="44"/>
  <c r="D47" i="44"/>
  <c r="D48" i="44"/>
  <c r="F45" i="44"/>
  <c r="F46" i="44"/>
  <c r="F48" i="44"/>
  <c r="F47" i="44"/>
  <c r="I45" i="44"/>
  <c r="I48" i="44"/>
  <c r="I47" i="44"/>
  <c r="I46" i="44"/>
  <c r="R47" i="45"/>
  <c r="R48" i="45"/>
  <c r="R45" i="45"/>
  <c r="R46" i="45"/>
  <c r="E45" i="45"/>
  <c r="E47" i="45"/>
  <c r="E46" i="45"/>
  <c r="E48" i="45"/>
  <c r="J45" i="45"/>
  <c r="J48" i="45"/>
  <c r="J47" i="45"/>
  <c r="J46" i="45"/>
  <c r="O47" i="44"/>
  <c r="O48" i="44"/>
  <c r="O46" i="44"/>
  <c r="O45" i="44"/>
  <c r="G52" i="44"/>
  <c r="G45" i="44"/>
  <c r="H45" i="45"/>
  <c r="H48" i="45"/>
  <c r="H47" i="45"/>
  <c r="H46" i="45"/>
  <c r="K45" i="45"/>
  <c r="K46" i="45"/>
  <c r="K48" i="45"/>
  <c r="K47" i="45"/>
  <c r="S46" i="44"/>
  <c r="S48" i="44"/>
  <c r="S45" i="44"/>
  <c r="S47" i="44"/>
  <c r="R45" i="44"/>
  <c r="R48" i="44"/>
  <c r="R47" i="44"/>
  <c r="R46" i="44"/>
  <c r="I45" i="45"/>
  <c r="I48" i="45"/>
  <c r="I47" i="45"/>
  <c r="I46" i="45"/>
  <c r="G52" i="45"/>
  <c r="G45" i="45"/>
  <c r="S48" i="45"/>
  <c r="S45" i="45"/>
  <c r="S46" i="45"/>
  <c r="S47" i="45"/>
  <c r="H45" i="44"/>
  <c r="H48" i="44"/>
  <c r="H46" i="44"/>
  <c r="H47" i="44"/>
  <c r="E45" i="44"/>
  <c r="E46" i="44"/>
  <c r="E48" i="44"/>
  <c r="E47" i="44"/>
  <c r="N48" i="45"/>
  <c r="N46" i="45"/>
  <c r="N45" i="45"/>
  <c r="N47" i="45"/>
  <c r="W47" i="45"/>
  <c r="W48" i="45"/>
  <c r="W46" i="45"/>
  <c r="W45" i="45"/>
  <c r="P48" i="45"/>
  <c r="P45" i="45"/>
  <c r="P46" i="45"/>
  <c r="P47" i="45"/>
  <c r="N48" i="44"/>
  <c r="N45" i="44"/>
  <c r="N46" i="44"/>
  <c r="N47" i="44"/>
  <c r="P48" i="44"/>
  <c r="P46" i="44"/>
  <c r="P45" i="44"/>
  <c r="P47" i="44"/>
  <c r="U46" i="45"/>
  <c r="U48" i="45"/>
  <c r="U45" i="45"/>
  <c r="U47" i="45"/>
  <c r="T48" i="45"/>
  <c r="T46" i="45"/>
  <c r="T45" i="45"/>
  <c r="T47" i="45"/>
  <c r="Q43" i="41"/>
  <c r="Q48" i="41" s="1"/>
  <c r="G48" i="41"/>
  <c r="I20" i="25" s="1"/>
  <c r="Q42" i="41"/>
  <c r="Q47" i="41" s="1"/>
  <c r="G47" i="41"/>
  <c r="I19" i="25" s="1"/>
  <c r="Q41" i="41"/>
  <c r="Q46" i="41" s="1"/>
  <c r="G46" i="41"/>
  <c r="I18" i="25" s="1"/>
  <c r="J22" i="21"/>
  <c r="J27" i="21"/>
  <c r="J19" i="21"/>
  <c r="J26" i="21"/>
  <c r="J25" i="21"/>
  <c r="J18" i="21"/>
  <c r="J21" i="21"/>
  <c r="J23" i="21"/>
  <c r="J20" i="21"/>
  <c r="J24" i="21"/>
  <c r="Z8" i="48"/>
  <c r="AA8" i="48"/>
  <c r="AB8" i="48"/>
  <c r="D23" i="21"/>
  <c r="E24" i="21"/>
  <c r="F25" i="21"/>
  <c r="H27" i="21"/>
  <c r="I28" i="21"/>
  <c r="J29" i="21"/>
  <c r="D21" i="20"/>
  <c r="F21" i="20"/>
  <c r="A23" i="19"/>
  <c r="C22" i="20"/>
  <c r="B22" i="20"/>
  <c r="E22" i="20"/>
  <c r="A24" i="21" s="1"/>
  <c r="A23" i="20"/>
  <c r="R10" i="48" l="1"/>
  <c r="V10" i="48" s="1"/>
  <c r="G41" i="43" s="1"/>
  <c r="BU4" i="21"/>
  <c r="S9" i="48"/>
  <c r="AB9" i="48" s="1"/>
  <c r="W9" i="48"/>
  <c r="G42" i="42" s="1"/>
  <c r="Q42" i="42" s="1"/>
  <c r="Q47" i="42" s="1"/>
  <c r="V9" i="48"/>
  <c r="G41" i="42" s="1"/>
  <c r="Q41" i="42" s="1"/>
  <c r="Q46" i="42" s="1"/>
  <c r="BT4" i="21"/>
  <c r="BT79" i="21" s="1"/>
  <c r="Q43" i="42"/>
  <c r="Q48" i="42" s="1"/>
  <c r="G48" i="42"/>
  <c r="K28" i="21"/>
  <c r="K19" i="21"/>
  <c r="K23" i="21"/>
  <c r="K25" i="21"/>
  <c r="K26" i="21"/>
  <c r="K20" i="21"/>
  <c r="K29" i="21"/>
  <c r="K27" i="21"/>
  <c r="K22" i="21"/>
  <c r="K21" i="21"/>
  <c r="K24" i="21"/>
  <c r="K30" i="21"/>
  <c r="M32" i="21"/>
  <c r="D24" i="21"/>
  <c r="E25" i="21"/>
  <c r="F26" i="21"/>
  <c r="H28" i="21"/>
  <c r="I29" i="21"/>
  <c r="J30" i="21"/>
  <c r="K31" i="21"/>
  <c r="L32" i="21"/>
  <c r="D22" i="20"/>
  <c r="F22" i="20"/>
  <c r="A24" i="19"/>
  <c r="A24" i="20"/>
  <c r="C23" i="20"/>
  <c r="B23" i="20"/>
  <c r="E23" i="20"/>
  <c r="A25" i="21" s="1"/>
  <c r="BU80" i="21" l="1"/>
  <c r="BV4" i="21"/>
  <c r="S10" i="48"/>
  <c r="AB10" i="48" s="1"/>
  <c r="X10" i="48"/>
  <c r="G43" i="43" s="1"/>
  <c r="Q43" i="43" s="1"/>
  <c r="Q48" i="43" s="1"/>
  <c r="W10" i="48"/>
  <c r="G42" i="43" s="1"/>
  <c r="Q42" i="43" s="1"/>
  <c r="Q47" i="43" s="1"/>
  <c r="Z9" i="48"/>
  <c r="AA9" i="48"/>
  <c r="R12" i="48"/>
  <c r="X12" i="48" s="1"/>
  <c r="G43" i="45" s="1"/>
  <c r="G47" i="42"/>
  <c r="J19" i="25" s="1"/>
  <c r="R11" i="48"/>
  <c r="V11" i="48" s="1"/>
  <c r="G41" i="44" s="1"/>
  <c r="G46" i="42"/>
  <c r="J18" i="25" s="1"/>
  <c r="G46" i="43"/>
  <c r="K18" i="25" s="1"/>
  <c r="Q41" i="43"/>
  <c r="Q46" i="43" s="1"/>
  <c r="J20" i="25"/>
  <c r="M25" i="21"/>
  <c r="L27" i="21"/>
  <c r="L24" i="21"/>
  <c r="L23" i="21"/>
  <c r="L29" i="21"/>
  <c r="L31" i="21"/>
  <c r="L30" i="21"/>
  <c r="L28" i="21"/>
  <c r="L26" i="21"/>
  <c r="L20" i="21"/>
  <c r="L22" i="21"/>
  <c r="L25" i="21"/>
  <c r="L21" i="21"/>
  <c r="M27" i="21"/>
  <c r="M23" i="21"/>
  <c r="M28" i="21"/>
  <c r="M31" i="21"/>
  <c r="M30" i="21"/>
  <c r="M24" i="21"/>
  <c r="M22" i="21"/>
  <c r="M29" i="21"/>
  <c r="M26" i="21"/>
  <c r="M33" i="21"/>
  <c r="M21" i="21"/>
  <c r="D25" i="21"/>
  <c r="E26" i="21"/>
  <c r="F27" i="21"/>
  <c r="H29" i="21"/>
  <c r="I30" i="21"/>
  <c r="J31" i="21"/>
  <c r="K32" i="21"/>
  <c r="L33" i="21"/>
  <c r="M34" i="21"/>
  <c r="N35" i="21"/>
  <c r="N32" i="21"/>
  <c r="N34" i="21"/>
  <c r="N27" i="21"/>
  <c r="N33" i="21"/>
  <c r="N26" i="21"/>
  <c r="N25" i="21"/>
  <c r="N23" i="21"/>
  <c r="N31" i="21"/>
  <c r="N28" i="21"/>
  <c r="N30" i="21"/>
  <c r="N29" i="21"/>
  <c r="N22" i="21"/>
  <c r="N24" i="21"/>
  <c r="F23" i="20"/>
  <c r="A25" i="19"/>
  <c r="D23" i="20"/>
  <c r="E24" i="20"/>
  <c r="A26" i="21" s="1"/>
  <c r="A25" i="20"/>
  <c r="C24" i="20"/>
  <c r="B24" i="20"/>
  <c r="BW4" i="21" l="1"/>
  <c r="BV81" i="21"/>
  <c r="G47" i="43"/>
  <c r="K19" i="25" s="1"/>
  <c r="Z10" i="48"/>
  <c r="G48" i="43"/>
  <c r="K20" i="25" s="1"/>
  <c r="AA10" i="48"/>
  <c r="V12" i="48"/>
  <c r="G41" i="45" s="1"/>
  <c r="G46" i="45" s="1"/>
  <c r="M18" i="25" s="1"/>
  <c r="S12" i="48"/>
  <c r="Z12" i="48" s="1"/>
  <c r="W12" i="48"/>
  <c r="G42" i="45" s="1"/>
  <c r="Q42" i="45" s="1"/>
  <c r="Q47" i="45" s="1"/>
  <c r="X11" i="48"/>
  <c r="G43" i="44" s="1"/>
  <c r="G48" i="44" s="1"/>
  <c r="L20" i="25" s="1"/>
  <c r="W11" i="48"/>
  <c r="G42" i="44" s="1"/>
  <c r="Q42" i="44" s="1"/>
  <c r="Q47" i="44" s="1"/>
  <c r="S11" i="48"/>
  <c r="Z11" i="48" s="1"/>
  <c r="G46" i="44"/>
  <c r="L18" i="25" s="1"/>
  <c r="Q41" i="44"/>
  <c r="Q46" i="44" s="1"/>
  <c r="G48" i="45"/>
  <c r="M20" i="25" s="1"/>
  <c r="Q43" i="45"/>
  <c r="Q48" i="45" s="1"/>
  <c r="D26" i="21"/>
  <c r="E27" i="21"/>
  <c r="F28" i="21"/>
  <c r="H30" i="21"/>
  <c r="I31" i="21"/>
  <c r="J32" i="21"/>
  <c r="K33" i="21"/>
  <c r="L34" i="21"/>
  <c r="M35" i="21"/>
  <c r="N36" i="21"/>
  <c r="O34" i="21"/>
  <c r="O33" i="21"/>
  <c r="O37" i="21"/>
  <c r="O25" i="21"/>
  <c r="O32" i="21"/>
  <c r="O31" i="21"/>
  <c r="O28" i="21"/>
  <c r="O23" i="21"/>
  <c r="O36" i="21"/>
  <c r="O30" i="21"/>
  <c r="O29" i="21"/>
  <c r="O35" i="21"/>
  <c r="O27" i="21"/>
  <c r="O24" i="21"/>
  <c r="O26" i="21"/>
  <c r="F24" i="20"/>
  <c r="A26" i="19"/>
  <c r="D24" i="20"/>
  <c r="B25" i="20"/>
  <c r="E25" i="20"/>
  <c r="A27" i="21" s="1"/>
  <c r="A26" i="20"/>
  <c r="C25" i="20"/>
  <c r="BX4" i="21" l="1"/>
  <c r="BW82" i="21"/>
  <c r="AA12" i="48"/>
  <c r="G47" i="45"/>
  <c r="M19" i="25" s="1"/>
  <c r="G47" i="44"/>
  <c r="L19" i="25" s="1"/>
  <c r="Q41" i="45"/>
  <c r="Q46" i="45" s="1"/>
  <c r="AB12" i="48"/>
  <c r="AA11" i="48"/>
  <c r="AB11" i="48"/>
  <c r="Q43" i="44"/>
  <c r="Q48" i="44" s="1"/>
  <c r="D27" i="21"/>
  <c r="E28" i="21"/>
  <c r="F29" i="21"/>
  <c r="H31" i="21"/>
  <c r="I32" i="21"/>
  <c r="J33" i="21"/>
  <c r="K34" i="21"/>
  <c r="L35" i="21"/>
  <c r="M36" i="21"/>
  <c r="N37" i="21"/>
  <c r="O38" i="21"/>
  <c r="P39" i="21"/>
  <c r="P36" i="21"/>
  <c r="P35" i="21"/>
  <c r="P32" i="21"/>
  <c r="P38" i="21"/>
  <c r="P33" i="21"/>
  <c r="P31" i="21"/>
  <c r="P28" i="21"/>
  <c r="P30" i="21"/>
  <c r="P29" i="21"/>
  <c r="P27" i="21"/>
  <c r="P24" i="21"/>
  <c r="P37" i="21"/>
  <c r="P34" i="21"/>
  <c r="P26" i="21"/>
  <c r="P25" i="21"/>
  <c r="F25" i="20"/>
  <c r="A27" i="19"/>
  <c r="C26" i="20"/>
  <c r="B26" i="20"/>
  <c r="E26" i="20"/>
  <c r="A28" i="21" s="1"/>
  <c r="A27" i="20"/>
  <c r="D25" i="20"/>
  <c r="BY4" i="21" l="1"/>
  <c r="BX83" i="21"/>
  <c r="D28" i="21"/>
  <c r="E29" i="21"/>
  <c r="F30" i="21"/>
  <c r="H32" i="21"/>
  <c r="I33" i="21"/>
  <c r="J34" i="21"/>
  <c r="K35" i="21"/>
  <c r="L36" i="21"/>
  <c r="M37" i="21"/>
  <c r="N38" i="21"/>
  <c r="O39" i="21"/>
  <c r="P40" i="21"/>
  <c r="Q38" i="21"/>
  <c r="Q37" i="21"/>
  <c r="Q41" i="21"/>
  <c r="Q34" i="21"/>
  <c r="Q33" i="21"/>
  <c r="Q32" i="21"/>
  <c r="Q30" i="21"/>
  <c r="Q29" i="21"/>
  <c r="Q39" i="21"/>
  <c r="Q36" i="21"/>
  <c r="Q27" i="21"/>
  <c r="Q26" i="21"/>
  <c r="Q40" i="21"/>
  <c r="Q35" i="21"/>
  <c r="Q25" i="21"/>
  <c r="Q31" i="21"/>
  <c r="Q28" i="21"/>
  <c r="F26" i="20"/>
  <c r="A28" i="19"/>
  <c r="A28" i="20"/>
  <c r="C27" i="20"/>
  <c r="B27" i="20"/>
  <c r="E27" i="20"/>
  <c r="A29" i="21" s="1"/>
  <c r="D26" i="20"/>
  <c r="BZ4" i="21" l="1"/>
  <c r="BY84" i="21"/>
  <c r="D29" i="21"/>
  <c r="E30" i="21"/>
  <c r="F31" i="21"/>
  <c r="H33" i="21"/>
  <c r="I34" i="21"/>
  <c r="J35" i="21"/>
  <c r="K36" i="21"/>
  <c r="L37" i="21"/>
  <c r="M38" i="21"/>
  <c r="N39" i="21"/>
  <c r="O40" i="21"/>
  <c r="P41" i="21"/>
  <c r="Q42" i="21"/>
  <c r="R43" i="21"/>
  <c r="R40" i="21"/>
  <c r="R35" i="21"/>
  <c r="R32" i="21"/>
  <c r="R39" i="21"/>
  <c r="R36" i="21"/>
  <c r="R31" i="21"/>
  <c r="R42" i="21"/>
  <c r="R41" i="21"/>
  <c r="R26" i="21"/>
  <c r="R28" i="21"/>
  <c r="R37" i="21"/>
  <c r="R34" i="21"/>
  <c r="R38" i="21"/>
  <c r="R33" i="21"/>
  <c r="R30" i="21"/>
  <c r="R29" i="21"/>
  <c r="R27" i="21"/>
  <c r="F27" i="20"/>
  <c r="A29" i="19"/>
  <c r="D27" i="20"/>
  <c r="E28" i="20"/>
  <c r="A30" i="21" s="1"/>
  <c r="R44" i="21" s="1"/>
  <c r="A29" i="20"/>
  <c r="C28" i="20"/>
  <c r="B28" i="20"/>
  <c r="CA4" i="21" l="1"/>
  <c r="BZ85" i="21"/>
  <c r="D30" i="21"/>
  <c r="E31" i="21"/>
  <c r="F32" i="21"/>
  <c r="H34" i="21"/>
  <c r="I35" i="21"/>
  <c r="J36" i="21"/>
  <c r="K37" i="21"/>
  <c r="L38" i="21"/>
  <c r="M39" i="21"/>
  <c r="N40" i="21"/>
  <c r="O41" i="21"/>
  <c r="P42" i="21"/>
  <c r="Q43" i="21"/>
  <c r="S43" i="21"/>
  <c r="S42" i="21"/>
  <c r="S41" i="21"/>
  <c r="S34" i="21"/>
  <c r="S33" i="21"/>
  <c r="S44" i="21"/>
  <c r="S45" i="21"/>
  <c r="S38" i="21"/>
  <c r="S37" i="21"/>
  <c r="S39" i="21"/>
  <c r="S36" i="21"/>
  <c r="S40" i="21"/>
  <c r="S35" i="21"/>
  <c r="S28" i="21"/>
  <c r="S31" i="21"/>
  <c r="S30" i="21"/>
  <c r="S29" i="21"/>
  <c r="S32" i="21"/>
  <c r="S27" i="21"/>
  <c r="F28" i="20"/>
  <c r="A30" i="19"/>
  <c r="D28" i="20"/>
  <c r="B29" i="20"/>
  <c r="E29" i="20"/>
  <c r="A31" i="21" s="1"/>
  <c r="S46" i="21" s="1"/>
  <c r="A30" i="20"/>
  <c r="C29" i="20"/>
  <c r="CB4" i="21" l="1"/>
  <c r="CA86" i="21"/>
  <c r="D31" i="21"/>
  <c r="E32" i="21"/>
  <c r="F33" i="21"/>
  <c r="H35" i="21"/>
  <c r="I36" i="21"/>
  <c r="J37" i="21"/>
  <c r="K38" i="21"/>
  <c r="L39" i="21"/>
  <c r="M40" i="21"/>
  <c r="N41" i="21"/>
  <c r="O42" i="21"/>
  <c r="P43" i="21"/>
  <c r="Q44" i="21"/>
  <c r="R45" i="21"/>
  <c r="T47" i="21"/>
  <c r="T44" i="21"/>
  <c r="T39" i="21"/>
  <c r="T36" i="21"/>
  <c r="T46" i="21"/>
  <c r="T45" i="21"/>
  <c r="T43" i="21"/>
  <c r="T40" i="21"/>
  <c r="T35" i="21"/>
  <c r="T32" i="21"/>
  <c r="T41" i="21"/>
  <c r="T28" i="21"/>
  <c r="T37" i="21"/>
  <c r="T34" i="21"/>
  <c r="T31" i="21"/>
  <c r="T30" i="21"/>
  <c r="T29" i="21"/>
  <c r="T38" i="21"/>
  <c r="T33" i="21"/>
  <c r="T42" i="21"/>
  <c r="F29" i="20"/>
  <c r="A31" i="19"/>
  <c r="C30" i="20"/>
  <c r="B30" i="20"/>
  <c r="E30" i="20"/>
  <c r="A32" i="21" s="1"/>
  <c r="T48" i="21" s="1"/>
  <c r="A31" i="20"/>
  <c r="D29" i="20"/>
  <c r="CC4" i="21" l="1"/>
  <c r="CB87" i="21"/>
  <c r="D32" i="21"/>
  <c r="E33" i="21"/>
  <c r="F34" i="21"/>
  <c r="H36" i="21"/>
  <c r="I37" i="21"/>
  <c r="J38" i="21"/>
  <c r="K39" i="21"/>
  <c r="L40" i="21"/>
  <c r="M41" i="21"/>
  <c r="N42" i="21"/>
  <c r="O43" i="21"/>
  <c r="P44" i="21"/>
  <c r="Q45" i="21"/>
  <c r="R46" i="21"/>
  <c r="S47" i="21"/>
  <c r="U47" i="21"/>
  <c r="U44" i="21"/>
  <c r="U46" i="21"/>
  <c r="U45" i="21"/>
  <c r="U38" i="21"/>
  <c r="U37" i="21"/>
  <c r="U48" i="21"/>
  <c r="U43" i="21"/>
  <c r="U49" i="21"/>
  <c r="U42" i="21"/>
  <c r="U41" i="21"/>
  <c r="U34" i="21"/>
  <c r="U33" i="21"/>
  <c r="U40" i="21"/>
  <c r="U35" i="21"/>
  <c r="U31" i="21"/>
  <c r="U30" i="21"/>
  <c r="U29" i="21"/>
  <c r="U32" i="21"/>
  <c r="U39" i="21"/>
  <c r="U36" i="21"/>
  <c r="F30" i="20"/>
  <c r="A32" i="19"/>
  <c r="D30" i="20"/>
  <c r="A32" i="20"/>
  <c r="C31" i="20"/>
  <c r="B31" i="20"/>
  <c r="E31" i="20"/>
  <c r="A33" i="21" s="1"/>
  <c r="CD4" i="21" l="1"/>
  <c r="CC88" i="21"/>
  <c r="D33" i="21"/>
  <c r="E34" i="21"/>
  <c r="F35" i="21"/>
  <c r="H37" i="21"/>
  <c r="I38" i="21"/>
  <c r="J39" i="21"/>
  <c r="K40" i="21"/>
  <c r="L41" i="21"/>
  <c r="M42" i="21"/>
  <c r="N43" i="21"/>
  <c r="O44" i="21"/>
  <c r="P45" i="21"/>
  <c r="Q46" i="21"/>
  <c r="R47" i="21"/>
  <c r="S48" i="21"/>
  <c r="T49" i="21"/>
  <c r="U50" i="21"/>
  <c r="V46" i="21"/>
  <c r="V45" i="21"/>
  <c r="V51" i="21"/>
  <c r="V48" i="21"/>
  <c r="V43" i="21"/>
  <c r="V40" i="21"/>
  <c r="V35" i="21"/>
  <c r="V32" i="21"/>
  <c r="V50" i="21"/>
  <c r="V49" i="21"/>
  <c r="V47" i="21"/>
  <c r="V44" i="21"/>
  <c r="V39" i="21"/>
  <c r="V36" i="21"/>
  <c r="V31" i="21"/>
  <c r="V37" i="21"/>
  <c r="V34" i="21"/>
  <c r="V38" i="21"/>
  <c r="V33" i="21"/>
  <c r="V42" i="21"/>
  <c r="V41" i="21"/>
  <c r="V30" i="21"/>
  <c r="F31" i="20"/>
  <c r="A33" i="19"/>
  <c r="D31" i="20"/>
  <c r="E32" i="20"/>
  <c r="A34" i="21" s="1"/>
  <c r="A33" i="20"/>
  <c r="C32" i="20"/>
  <c r="B32" i="20"/>
  <c r="CE4" i="21" l="1"/>
  <c r="CD89" i="21"/>
  <c r="D34" i="21"/>
  <c r="E35" i="21"/>
  <c r="F36" i="21"/>
  <c r="H38" i="21"/>
  <c r="I39" i="21"/>
  <c r="J40" i="21"/>
  <c r="K41" i="21"/>
  <c r="L42" i="21"/>
  <c r="M43" i="21"/>
  <c r="N44" i="21"/>
  <c r="O45" i="21"/>
  <c r="P46" i="21"/>
  <c r="Q47" i="21"/>
  <c r="R48" i="21"/>
  <c r="S49" i="21"/>
  <c r="T50" i="21"/>
  <c r="U51" i="21"/>
  <c r="V52" i="21"/>
  <c r="W51" i="21"/>
  <c r="W48" i="21"/>
  <c r="W43" i="21"/>
  <c r="W50" i="21"/>
  <c r="W49" i="21"/>
  <c r="W42" i="21"/>
  <c r="W41" i="21"/>
  <c r="W34" i="21"/>
  <c r="W33" i="21"/>
  <c r="W52" i="21"/>
  <c r="W47" i="21"/>
  <c r="W44" i="21"/>
  <c r="W53" i="21"/>
  <c r="W46" i="21"/>
  <c r="W45" i="21"/>
  <c r="W38" i="21"/>
  <c r="W37" i="21"/>
  <c r="W32" i="21"/>
  <c r="W39" i="21"/>
  <c r="W36" i="21"/>
  <c r="W40" i="21"/>
  <c r="W35" i="21"/>
  <c r="W31" i="21"/>
  <c r="F32" i="20"/>
  <c r="A34" i="19"/>
  <c r="D32" i="20"/>
  <c r="B33" i="20"/>
  <c r="E33" i="20"/>
  <c r="A35" i="21" s="1"/>
  <c r="A34" i="20"/>
  <c r="C33" i="20"/>
  <c r="CF4" i="21" l="1"/>
  <c r="CE90" i="21"/>
  <c r="D35" i="21"/>
  <c r="E36" i="21"/>
  <c r="F37" i="21"/>
  <c r="H39" i="21"/>
  <c r="I40" i="21"/>
  <c r="J41" i="21"/>
  <c r="K42" i="21"/>
  <c r="L43" i="21"/>
  <c r="M44" i="21"/>
  <c r="N45" i="21"/>
  <c r="O46" i="21"/>
  <c r="P47" i="21"/>
  <c r="Q48" i="21"/>
  <c r="R49" i="21"/>
  <c r="S50" i="21"/>
  <c r="T51" i="21"/>
  <c r="U52" i="21"/>
  <c r="V53" i="21"/>
  <c r="W54" i="21"/>
  <c r="X50" i="21"/>
  <c r="X49" i="21"/>
  <c r="X55" i="21"/>
  <c r="X52" i="21"/>
  <c r="X47" i="21"/>
  <c r="X44" i="21"/>
  <c r="X39" i="21"/>
  <c r="X36" i="21"/>
  <c r="X54" i="21"/>
  <c r="X53" i="21"/>
  <c r="X46" i="21"/>
  <c r="X45" i="21"/>
  <c r="X51" i="21"/>
  <c r="X48" i="21"/>
  <c r="X43" i="21"/>
  <c r="X40" i="21"/>
  <c r="X35" i="21"/>
  <c r="X32" i="21"/>
  <c r="X38" i="21"/>
  <c r="X33" i="21"/>
  <c r="X42" i="21"/>
  <c r="X41" i="21"/>
  <c r="X37" i="21"/>
  <c r="X34" i="21"/>
  <c r="F33" i="20"/>
  <c r="A35" i="19"/>
  <c r="D33" i="20"/>
  <c r="C34" i="20"/>
  <c r="B34" i="20"/>
  <c r="E34" i="20"/>
  <c r="A36" i="21" s="1"/>
  <c r="A35" i="20"/>
  <c r="CG4" i="21" l="1"/>
  <c r="CF91" i="21"/>
  <c r="D36" i="21"/>
  <c r="E37" i="21"/>
  <c r="F38" i="21"/>
  <c r="H40" i="21"/>
  <c r="I41" i="21"/>
  <c r="J42" i="21"/>
  <c r="K43" i="21"/>
  <c r="L44" i="21"/>
  <c r="M45" i="21"/>
  <c r="N46" i="21"/>
  <c r="O47" i="21"/>
  <c r="P48" i="21"/>
  <c r="Q49" i="21"/>
  <c r="R50" i="21"/>
  <c r="S51" i="21"/>
  <c r="T52" i="21"/>
  <c r="U53" i="21"/>
  <c r="V54" i="21"/>
  <c r="W55" i="21"/>
  <c r="X56" i="21"/>
  <c r="Y55" i="21"/>
  <c r="Y52" i="21"/>
  <c r="Y47" i="21"/>
  <c r="Y44" i="21"/>
  <c r="Y54" i="21"/>
  <c r="Y53" i="21"/>
  <c r="Y46" i="21"/>
  <c r="Y45" i="21"/>
  <c r="Y38" i="21"/>
  <c r="Y37" i="21"/>
  <c r="Y56" i="21"/>
  <c r="Y51" i="21"/>
  <c r="Y48" i="21"/>
  <c r="Y43" i="21"/>
  <c r="Y57" i="21"/>
  <c r="Y50" i="21"/>
  <c r="Y49" i="21"/>
  <c r="Y42" i="21"/>
  <c r="Y41" i="21"/>
  <c r="Y34" i="21"/>
  <c r="Y33" i="21"/>
  <c r="Y39" i="21"/>
  <c r="Y36" i="21"/>
  <c r="Y40" i="21"/>
  <c r="Y35" i="21"/>
  <c r="F34" i="20"/>
  <c r="A36" i="19"/>
  <c r="D34" i="20"/>
  <c r="A36" i="20"/>
  <c r="C35" i="20"/>
  <c r="B35" i="20"/>
  <c r="E35" i="20"/>
  <c r="A37" i="21" s="1"/>
  <c r="Y58" i="21" s="1"/>
  <c r="CH4" i="21" l="1"/>
  <c r="CG92" i="21"/>
  <c r="D37" i="21"/>
  <c r="E38" i="21"/>
  <c r="F39" i="21"/>
  <c r="H41" i="21"/>
  <c r="I42" i="21"/>
  <c r="J43" i="21"/>
  <c r="K44" i="21"/>
  <c r="L45" i="21"/>
  <c r="M46" i="21"/>
  <c r="N47" i="21"/>
  <c r="O48" i="21"/>
  <c r="P49" i="21"/>
  <c r="Q50" i="21"/>
  <c r="R51" i="21"/>
  <c r="S52" i="21"/>
  <c r="T53" i="21"/>
  <c r="U54" i="21"/>
  <c r="V55" i="21"/>
  <c r="W56" i="21"/>
  <c r="X57" i="21"/>
  <c r="Z54" i="21"/>
  <c r="Z53" i="21"/>
  <c r="Z46" i="21"/>
  <c r="Z45" i="21"/>
  <c r="Z59" i="21"/>
  <c r="Z56" i="21"/>
  <c r="Z51" i="21"/>
  <c r="Z48" i="21"/>
  <c r="Z43" i="21"/>
  <c r="Z40" i="21"/>
  <c r="Z35" i="21"/>
  <c r="Z58" i="21"/>
  <c r="Z57" i="21"/>
  <c r="Z50" i="21"/>
  <c r="Z49" i="21"/>
  <c r="Z55" i="21"/>
  <c r="Z52" i="21"/>
  <c r="Z47" i="21"/>
  <c r="Z44" i="21"/>
  <c r="Z39" i="21"/>
  <c r="Z36" i="21"/>
  <c r="Z42" i="21"/>
  <c r="Z41" i="21"/>
  <c r="Z37" i="21"/>
  <c r="Z34" i="21"/>
  <c r="Z38" i="21"/>
  <c r="F35" i="20"/>
  <c r="A37" i="19"/>
  <c r="E36" i="20"/>
  <c r="A38" i="21" s="1"/>
  <c r="Z60" i="21" s="1"/>
  <c r="A37" i="20"/>
  <c r="C36" i="20"/>
  <c r="B36" i="20"/>
  <c r="D35" i="20"/>
  <c r="CI4" i="21" l="1"/>
  <c r="CH93" i="21"/>
  <c r="D38" i="21"/>
  <c r="E39" i="21"/>
  <c r="F40" i="21"/>
  <c r="H42" i="21"/>
  <c r="I43" i="21"/>
  <c r="J44" i="21"/>
  <c r="K45" i="21"/>
  <c r="L46" i="21"/>
  <c r="M47" i="21"/>
  <c r="N48" i="21"/>
  <c r="O49" i="21"/>
  <c r="P50" i="21"/>
  <c r="Q51" i="21"/>
  <c r="R52" i="21"/>
  <c r="S53" i="21"/>
  <c r="T54" i="21"/>
  <c r="U55" i="21"/>
  <c r="V56" i="21"/>
  <c r="W57" i="21"/>
  <c r="X58" i="21"/>
  <c r="Y59" i="21"/>
  <c r="AA59" i="21"/>
  <c r="AA56" i="21"/>
  <c r="AA51" i="21"/>
  <c r="AA48" i="21"/>
  <c r="AA43" i="21"/>
  <c r="AA58" i="21"/>
  <c r="AA57" i="21"/>
  <c r="AA50" i="21"/>
  <c r="AA49" i="21"/>
  <c r="AA42" i="21"/>
  <c r="AA41" i="21"/>
  <c r="AA60" i="21"/>
  <c r="AA55" i="21"/>
  <c r="AA52" i="21"/>
  <c r="AA47" i="21"/>
  <c r="AA44" i="21"/>
  <c r="AA61" i="21"/>
  <c r="AA54" i="21"/>
  <c r="AA53" i="21"/>
  <c r="AA46" i="21"/>
  <c r="AA45" i="21"/>
  <c r="AA38" i="21"/>
  <c r="AA37" i="21"/>
  <c r="AA39" i="21"/>
  <c r="AA36" i="21"/>
  <c r="AA40" i="21"/>
  <c r="AA35" i="21"/>
  <c r="F36" i="20"/>
  <c r="A38" i="19"/>
  <c r="B37" i="20"/>
  <c r="E37" i="20"/>
  <c r="A39" i="21" s="1"/>
  <c r="A38" i="20"/>
  <c r="C37" i="20"/>
  <c r="D36" i="20"/>
  <c r="CJ4" i="21" l="1"/>
  <c r="CI94" i="21"/>
  <c r="D39" i="21"/>
  <c r="E40" i="21"/>
  <c r="F41" i="21"/>
  <c r="H43" i="21"/>
  <c r="I44" i="21"/>
  <c r="J45" i="21"/>
  <c r="K46" i="21"/>
  <c r="L47" i="21"/>
  <c r="M48" i="21"/>
  <c r="N49" i="21"/>
  <c r="O50" i="21"/>
  <c r="P51" i="21"/>
  <c r="Q52" i="21"/>
  <c r="R53" i="21"/>
  <c r="S54" i="21"/>
  <c r="T55" i="21"/>
  <c r="U56" i="21"/>
  <c r="V57" i="21"/>
  <c r="W58" i="21"/>
  <c r="X59" i="21"/>
  <c r="Y60" i="21"/>
  <c r="Z61" i="21"/>
  <c r="AA62" i="21"/>
  <c r="AB58" i="21"/>
  <c r="AB57" i="21"/>
  <c r="AB50" i="21"/>
  <c r="AB49" i="21"/>
  <c r="AB63" i="21"/>
  <c r="AB60" i="21"/>
  <c r="AB55" i="21"/>
  <c r="AB52" i="21"/>
  <c r="AB47" i="21"/>
  <c r="AB44" i="21"/>
  <c r="AB39" i="21"/>
  <c r="AB36" i="21"/>
  <c r="AB62" i="21"/>
  <c r="AB61" i="21"/>
  <c r="AB54" i="21"/>
  <c r="AB53" i="21"/>
  <c r="AB46" i="21"/>
  <c r="AB45" i="21"/>
  <c r="AB59" i="21"/>
  <c r="AB56" i="21"/>
  <c r="AB51" i="21"/>
  <c r="AB48" i="21"/>
  <c r="AB43" i="21"/>
  <c r="AB40" i="21"/>
  <c r="AB41" i="21"/>
  <c r="AB37" i="21"/>
  <c r="AB38" i="21"/>
  <c r="AB42" i="21"/>
  <c r="F37" i="20"/>
  <c r="A39" i="19"/>
  <c r="D37" i="20"/>
  <c r="C38" i="20"/>
  <c r="B38" i="20"/>
  <c r="E38" i="20"/>
  <c r="A40" i="21" s="1"/>
  <c r="A39" i="20"/>
  <c r="CK4" i="21" l="1"/>
  <c r="CJ95" i="21"/>
  <c r="D40" i="21"/>
  <c r="E41" i="21"/>
  <c r="F42" i="21"/>
  <c r="H44" i="21"/>
  <c r="I45" i="21"/>
  <c r="J46" i="21"/>
  <c r="K47" i="21"/>
  <c r="L48" i="21"/>
  <c r="M49" i="21"/>
  <c r="N50" i="21"/>
  <c r="O51" i="21"/>
  <c r="P52" i="21"/>
  <c r="Q53" i="21"/>
  <c r="R54" i="21"/>
  <c r="S55" i="21"/>
  <c r="T56" i="21"/>
  <c r="U57" i="21"/>
  <c r="V58" i="21"/>
  <c r="W59" i="21"/>
  <c r="X60" i="21"/>
  <c r="Y61" i="21"/>
  <c r="Z62" i="21"/>
  <c r="AA63" i="21"/>
  <c r="AB64" i="21"/>
  <c r="AC63" i="21"/>
  <c r="AC60" i="21"/>
  <c r="AC55" i="21"/>
  <c r="AC52" i="21"/>
  <c r="AC47" i="21"/>
  <c r="AC44" i="21"/>
  <c r="AC62" i="21"/>
  <c r="AC61" i="21"/>
  <c r="AC54" i="21"/>
  <c r="AC53" i="21"/>
  <c r="AC46" i="21"/>
  <c r="AC45" i="21"/>
  <c r="AC38" i="21"/>
  <c r="AC37" i="21"/>
  <c r="AC64" i="21"/>
  <c r="AC59" i="21"/>
  <c r="AC56" i="21"/>
  <c r="AC51" i="21"/>
  <c r="AC48" i="21"/>
  <c r="AC43" i="21"/>
  <c r="AC65" i="21"/>
  <c r="AC58" i="21"/>
  <c r="AC57" i="21"/>
  <c r="AC50" i="21"/>
  <c r="AC49" i="21"/>
  <c r="AC42" i="21"/>
  <c r="AC41" i="21"/>
  <c r="AC40" i="21"/>
  <c r="AC39" i="21"/>
  <c r="F38" i="20"/>
  <c r="A40" i="19"/>
  <c r="D38" i="20"/>
  <c r="A40" i="20"/>
  <c r="C39" i="20"/>
  <c r="B39" i="20"/>
  <c r="E39" i="20"/>
  <c r="A41" i="21" s="1"/>
  <c r="CL4" i="21" l="1"/>
  <c r="CK96" i="21"/>
  <c r="D41" i="21"/>
  <c r="E42" i="21"/>
  <c r="F43" i="21"/>
  <c r="H45" i="21"/>
  <c r="I46" i="21"/>
  <c r="J47" i="21"/>
  <c r="K48" i="21"/>
  <c r="L49" i="21"/>
  <c r="M50" i="21"/>
  <c r="N51" i="21"/>
  <c r="O52" i="21"/>
  <c r="P53" i="21"/>
  <c r="Q54" i="21"/>
  <c r="R55" i="21"/>
  <c r="S56" i="21"/>
  <c r="T57" i="21"/>
  <c r="U58" i="21"/>
  <c r="V59" i="21"/>
  <c r="W60" i="21"/>
  <c r="X61" i="21"/>
  <c r="Y62" i="21"/>
  <c r="Z63" i="21"/>
  <c r="AA64" i="21"/>
  <c r="AB65" i="21"/>
  <c r="AC66" i="21"/>
  <c r="D39" i="20"/>
  <c r="AD62" i="21"/>
  <c r="AD61" i="21"/>
  <c r="AD54" i="21"/>
  <c r="AD53" i="21"/>
  <c r="AD46" i="21"/>
  <c r="AD45" i="21"/>
  <c r="AD67" i="21"/>
  <c r="AD64" i="21"/>
  <c r="AD59" i="21"/>
  <c r="AD56" i="21"/>
  <c r="AD51" i="21"/>
  <c r="AD48" i="21"/>
  <c r="AD43" i="21"/>
  <c r="AD40" i="21"/>
  <c r="AD66" i="21"/>
  <c r="AD65" i="21"/>
  <c r="AD58" i="21"/>
  <c r="AD57" i="21"/>
  <c r="AD50" i="21"/>
  <c r="AD49" i="21"/>
  <c r="AD63" i="21"/>
  <c r="AD60" i="21"/>
  <c r="AD55" i="21"/>
  <c r="AD52" i="21"/>
  <c r="AD47" i="21"/>
  <c r="AD44" i="21"/>
  <c r="AD39" i="21"/>
  <c r="AD38" i="21"/>
  <c r="AD42" i="21"/>
  <c r="AD41" i="21"/>
  <c r="F39" i="20"/>
  <c r="A41" i="19"/>
  <c r="E40" i="20"/>
  <c r="A42" i="21" s="1"/>
  <c r="A41" i="20"/>
  <c r="C40" i="20"/>
  <c r="B40" i="20"/>
  <c r="CM4" i="21" l="1"/>
  <c r="CL97" i="21"/>
  <c r="D42" i="21"/>
  <c r="E43" i="21"/>
  <c r="F44" i="21"/>
  <c r="H46" i="21"/>
  <c r="I47" i="21"/>
  <c r="J48" i="21"/>
  <c r="K49" i="21"/>
  <c r="L50" i="21"/>
  <c r="M51" i="21"/>
  <c r="N52" i="21"/>
  <c r="O53" i="21"/>
  <c r="P54" i="21"/>
  <c r="Q55" i="21"/>
  <c r="R56" i="21"/>
  <c r="S57" i="21"/>
  <c r="T58" i="21"/>
  <c r="U59" i="21"/>
  <c r="V60" i="21"/>
  <c r="W61" i="21"/>
  <c r="X62" i="21"/>
  <c r="Y63" i="21"/>
  <c r="Z64" i="21"/>
  <c r="AA65" i="21"/>
  <c r="AB66" i="21"/>
  <c r="AC67" i="21"/>
  <c r="AD68" i="21"/>
  <c r="AE67" i="21"/>
  <c r="AE64" i="21"/>
  <c r="AE59" i="21"/>
  <c r="AE56" i="21"/>
  <c r="AE51" i="21"/>
  <c r="AE48" i="21"/>
  <c r="AE43" i="21"/>
  <c r="AE66" i="21"/>
  <c r="AE65" i="21"/>
  <c r="AE58" i="21"/>
  <c r="AE57" i="21"/>
  <c r="AE50" i="21"/>
  <c r="AE49" i="21"/>
  <c r="AE42" i="21"/>
  <c r="AE41" i="21"/>
  <c r="AE68" i="21"/>
  <c r="AE63" i="21"/>
  <c r="AE60" i="21"/>
  <c r="AE55" i="21"/>
  <c r="AE52" i="21"/>
  <c r="AE47" i="21"/>
  <c r="AE44" i="21"/>
  <c r="AE69" i="21"/>
  <c r="AE62" i="21"/>
  <c r="AE61" i="21"/>
  <c r="AE54" i="21"/>
  <c r="AE53" i="21"/>
  <c r="AE46" i="21"/>
  <c r="AE45" i="21"/>
  <c r="AE39" i="21"/>
  <c r="AE40" i="21"/>
  <c r="F40" i="20"/>
  <c r="A42" i="19"/>
  <c r="D40" i="20"/>
  <c r="B41" i="20"/>
  <c r="E41" i="20"/>
  <c r="A43" i="21" s="1"/>
  <c r="AE70" i="21" s="1"/>
  <c r="A42" i="20"/>
  <c r="C41" i="20"/>
  <c r="CN4" i="21" l="1"/>
  <c r="CM98" i="21"/>
  <c r="D43" i="21"/>
  <c r="E44" i="21"/>
  <c r="F45" i="21"/>
  <c r="H47" i="21"/>
  <c r="I48" i="21"/>
  <c r="J49" i="21"/>
  <c r="K50" i="21"/>
  <c r="L51" i="21"/>
  <c r="M52" i="21"/>
  <c r="N53" i="21"/>
  <c r="O54" i="21"/>
  <c r="P55" i="21"/>
  <c r="Q56" i="21"/>
  <c r="R57" i="21"/>
  <c r="S58" i="21"/>
  <c r="T59" i="21"/>
  <c r="U60" i="21"/>
  <c r="V61" i="21"/>
  <c r="W62" i="21"/>
  <c r="X63" i="21"/>
  <c r="Y64" i="21"/>
  <c r="Z65" i="21"/>
  <c r="AA66" i="21"/>
  <c r="AB67" i="21"/>
  <c r="AC68" i="21"/>
  <c r="AD69" i="21"/>
  <c r="AF70" i="21"/>
  <c r="AF69" i="21"/>
  <c r="AF66" i="21"/>
  <c r="AF65" i="21"/>
  <c r="AF58" i="21"/>
  <c r="AF57" i="21"/>
  <c r="AF50" i="21"/>
  <c r="AF49" i="21"/>
  <c r="AF71" i="21"/>
  <c r="AF68" i="21"/>
  <c r="AF63" i="21"/>
  <c r="AF60" i="21"/>
  <c r="AF55" i="21"/>
  <c r="AF52" i="21"/>
  <c r="AF47" i="21"/>
  <c r="AF44" i="21"/>
  <c r="AF62" i="21"/>
  <c r="AF61" i="21"/>
  <c r="AF54" i="21"/>
  <c r="AF53" i="21"/>
  <c r="AF46" i="21"/>
  <c r="AF45" i="21"/>
  <c r="AF67" i="21"/>
  <c r="AF64" i="21"/>
  <c r="AF59" i="21"/>
  <c r="AF56" i="21"/>
  <c r="AF51" i="21"/>
  <c r="AF48" i="21"/>
  <c r="AF43" i="21"/>
  <c r="AF40" i="21"/>
  <c r="AF42" i="21"/>
  <c r="AF41" i="21"/>
  <c r="F41" i="20"/>
  <c r="A43" i="19"/>
  <c r="D41" i="20"/>
  <c r="C42" i="20"/>
  <c r="B42" i="20"/>
  <c r="E42" i="20"/>
  <c r="A44" i="21" s="1"/>
  <c r="A43" i="20"/>
  <c r="CO4" i="21" l="1"/>
  <c r="CN99" i="21"/>
  <c r="D44" i="21"/>
  <c r="E45" i="21"/>
  <c r="F46" i="21"/>
  <c r="H48" i="21"/>
  <c r="I49" i="21"/>
  <c r="J50" i="21"/>
  <c r="K51" i="21"/>
  <c r="L52" i="21"/>
  <c r="M53" i="21"/>
  <c r="N54" i="21"/>
  <c r="O55" i="21"/>
  <c r="P56" i="21"/>
  <c r="Q57" i="21"/>
  <c r="R58" i="21"/>
  <c r="S59" i="21"/>
  <c r="T60" i="21"/>
  <c r="U61" i="21"/>
  <c r="V62" i="21"/>
  <c r="W63" i="21"/>
  <c r="X64" i="21"/>
  <c r="Y65" i="21"/>
  <c r="Z66" i="21"/>
  <c r="AA67" i="21"/>
  <c r="AB68" i="21"/>
  <c r="AC69" i="21"/>
  <c r="AD70" i="21"/>
  <c r="AE71" i="21"/>
  <c r="AF72" i="21"/>
  <c r="AG72" i="21"/>
  <c r="AG71" i="21"/>
  <c r="AG70" i="21"/>
  <c r="AG68" i="21"/>
  <c r="AG63" i="21"/>
  <c r="AG60" i="21"/>
  <c r="AG55" i="21"/>
  <c r="AG52" i="21"/>
  <c r="AG47" i="21"/>
  <c r="AG44" i="21"/>
  <c r="AG73" i="21"/>
  <c r="AG62" i="21"/>
  <c r="AG61" i="21"/>
  <c r="AG54" i="21"/>
  <c r="AG53" i="21"/>
  <c r="AG46" i="21"/>
  <c r="AG45" i="21"/>
  <c r="AG69" i="21"/>
  <c r="AG67" i="21"/>
  <c r="AG64" i="21"/>
  <c r="AG59" i="21"/>
  <c r="AG56" i="21"/>
  <c r="AG51" i="21"/>
  <c r="AG48" i="21"/>
  <c r="AG43" i="21"/>
  <c r="AG66" i="21"/>
  <c r="AG65" i="21"/>
  <c r="AG58" i="21"/>
  <c r="AG57" i="21"/>
  <c r="AG50" i="21"/>
  <c r="AG49" i="21"/>
  <c r="AG42" i="21"/>
  <c r="AG41" i="21"/>
  <c r="D42" i="20"/>
  <c r="F42" i="20"/>
  <c r="A44" i="19"/>
  <c r="A44" i="20"/>
  <c r="C43" i="20"/>
  <c r="B43" i="20"/>
  <c r="E43" i="20"/>
  <c r="A45" i="21" s="1"/>
  <c r="CP4" i="21" l="1"/>
  <c r="CO100" i="21"/>
  <c r="D45" i="21"/>
  <c r="E46" i="21"/>
  <c r="F47" i="21"/>
  <c r="H49" i="21"/>
  <c r="I50" i="21"/>
  <c r="J51" i="21"/>
  <c r="K52" i="21"/>
  <c r="L53" i="21"/>
  <c r="M54" i="21"/>
  <c r="N55" i="21"/>
  <c r="O56" i="21"/>
  <c r="P57" i="21"/>
  <c r="Q58" i="21"/>
  <c r="R59" i="21"/>
  <c r="S60" i="21"/>
  <c r="T61" i="21"/>
  <c r="U62" i="21"/>
  <c r="V63" i="21"/>
  <c r="W64" i="21"/>
  <c r="X65" i="21"/>
  <c r="Y66" i="21"/>
  <c r="Z67" i="21"/>
  <c r="AA68" i="21"/>
  <c r="AB69" i="21"/>
  <c r="AC70" i="21"/>
  <c r="AD71" i="21"/>
  <c r="AE72" i="21"/>
  <c r="AF73" i="21"/>
  <c r="AG74" i="21"/>
  <c r="AH75" i="21"/>
  <c r="AH74" i="21"/>
  <c r="AH73" i="21"/>
  <c r="AH70" i="21"/>
  <c r="AH69" i="21"/>
  <c r="AH72" i="21"/>
  <c r="AH71" i="21"/>
  <c r="AH62" i="21"/>
  <c r="AH61" i="21"/>
  <c r="AH54" i="21"/>
  <c r="AH53" i="21"/>
  <c r="AH46" i="21"/>
  <c r="AH45" i="21"/>
  <c r="AH67" i="21"/>
  <c r="AH64" i="21"/>
  <c r="AH59" i="21"/>
  <c r="AH56" i="21"/>
  <c r="AH51" i="21"/>
  <c r="AH48" i="21"/>
  <c r="AH43" i="21"/>
  <c r="AH66" i="21"/>
  <c r="AH65" i="21"/>
  <c r="AH58" i="21"/>
  <c r="AH57" i="21"/>
  <c r="AH50" i="21"/>
  <c r="AH49" i="21"/>
  <c r="AH42" i="21"/>
  <c r="AH68" i="21"/>
  <c r="AH63" i="21"/>
  <c r="AH60" i="21"/>
  <c r="AH55" i="21"/>
  <c r="AH52" i="21"/>
  <c r="AH47" i="21"/>
  <c r="AH44" i="21"/>
  <c r="F43" i="20"/>
  <c r="A45" i="19"/>
  <c r="E44" i="20"/>
  <c r="A46" i="21" s="1"/>
  <c r="AH76" i="21" s="1"/>
  <c r="A45" i="20"/>
  <c r="C44" i="20"/>
  <c r="B44" i="20"/>
  <c r="D43" i="20"/>
  <c r="CQ4" i="21" l="1"/>
  <c r="CP101" i="21"/>
  <c r="D46" i="21"/>
  <c r="E47" i="21"/>
  <c r="F48" i="21"/>
  <c r="H50" i="21"/>
  <c r="I51" i="21"/>
  <c r="J52" i="21"/>
  <c r="K53" i="21"/>
  <c r="L54" i="21"/>
  <c r="M55" i="21"/>
  <c r="N56" i="21"/>
  <c r="O57" i="21"/>
  <c r="P58" i="21"/>
  <c r="Q59" i="21"/>
  <c r="R60" i="21"/>
  <c r="S61" i="21"/>
  <c r="T62" i="21"/>
  <c r="U63" i="21"/>
  <c r="V64" i="21"/>
  <c r="W65" i="21"/>
  <c r="X66" i="21"/>
  <c r="Y67" i="21"/>
  <c r="Z68" i="21"/>
  <c r="AA69" i="21"/>
  <c r="AB70" i="21"/>
  <c r="AC71" i="21"/>
  <c r="AD72" i="21"/>
  <c r="AE73" i="21"/>
  <c r="AF74" i="21"/>
  <c r="AG75" i="21"/>
  <c r="AI76" i="21"/>
  <c r="AI71" i="21"/>
  <c r="AI68" i="21"/>
  <c r="AI77" i="21"/>
  <c r="AI75" i="21"/>
  <c r="AI72" i="21"/>
  <c r="AI74" i="21"/>
  <c r="AI73" i="21"/>
  <c r="AI67" i="21"/>
  <c r="AI64" i="21"/>
  <c r="AI59" i="21"/>
  <c r="AI56" i="21"/>
  <c r="AI51" i="21"/>
  <c r="AI48" i="21"/>
  <c r="AI43" i="21"/>
  <c r="AI69" i="21"/>
  <c r="AI66" i="21"/>
  <c r="AI65" i="21"/>
  <c r="AI58" i="21"/>
  <c r="AI57" i="21"/>
  <c r="AI50" i="21"/>
  <c r="AI49" i="21"/>
  <c r="AI63" i="21"/>
  <c r="AI60" i="21"/>
  <c r="AI55" i="21"/>
  <c r="AI52" i="21"/>
  <c r="AI47" i="21"/>
  <c r="AI44" i="21"/>
  <c r="AI70" i="21"/>
  <c r="AI62" i="21"/>
  <c r="AI61" i="21"/>
  <c r="AI54" i="21"/>
  <c r="AI53" i="21"/>
  <c r="AI46" i="21"/>
  <c r="AI45" i="21"/>
  <c r="F44" i="20"/>
  <c r="A46" i="19"/>
  <c r="D44" i="20"/>
  <c r="B45" i="20"/>
  <c r="E45" i="20"/>
  <c r="A47" i="21" s="1"/>
  <c r="A46" i="20"/>
  <c r="C45" i="20"/>
  <c r="CR4" i="21" l="1"/>
  <c r="CQ102" i="21"/>
  <c r="D47" i="21"/>
  <c r="E48" i="21"/>
  <c r="F49" i="21"/>
  <c r="H51" i="21"/>
  <c r="I52" i="21"/>
  <c r="J53" i="21"/>
  <c r="K54" i="21"/>
  <c r="L55" i="21"/>
  <c r="M56" i="21"/>
  <c r="N57" i="21"/>
  <c r="O58" i="21"/>
  <c r="P59" i="21"/>
  <c r="Q60" i="21"/>
  <c r="R61" i="21"/>
  <c r="S62" i="21"/>
  <c r="T63" i="21"/>
  <c r="U64" i="21"/>
  <c r="V65" i="21"/>
  <c r="W66" i="21"/>
  <c r="X67" i="21"/>
  <c r="Y68" i="21"/>
  <c r="Z69" i="21"/>
  <c r="AA70" i="21"/>
  <c r="AB71" i="21"/>
  <c r="AC72" i="21"/>
  <c r="AD73" i="21"/>
  <c r="AE74" i="21"/>
  <c r="AF75" i="21"/>
  <c r="AG76" i="21"/>
  <c r="AH77" i="21"/>
  <c r="AI78" i="21"/>
  <c r="AJ79" i="21"/>
  <c r="AJ76" i="21"/>
  <c r="AJ78" i="21"/>
  <c r="AJ77" i="21"/>
  <c r="AJ70" i="21"/>
  <c r="AJ69" i="21"/>
  <c r="AJ75" i="21"/>
  <c r="AJ74" i="21"/>
  <c r="AJ73" i="21"/>
  <c r="AJ66" i="21"/>
  <c r="AJ65" i="21"/>
  <c r="AJ58" i="21"/>
  <c r="AJ57" i="21"/>
  <c r="AJ50" i="21"/>
  <c r="AJ49" i="21"/>
  <c r="AJ63" i="21"/>
  <c r="AJ60" i="21"/>
  <c r="AJ55" i="21"/>
  <c r="AJ52" i="21"/>
  <c r="AJ47" i="21"/>
  <c r="AJ44" i="21"/>
  <c r="AJ68" i="21"/>
  <c r="AJ62" i="21"/>
  <c r="AJ61" i="21"/>
  <c r="AJ54" i="21"/>
  <c r="AJ53" i="21"/>
  <c r="AJ46" i="21"/>
  <c r="AJ45" i="21"/>
  <c r="AJ72" i="21"/>
  <c r="AJ71" i="21"/>
  <c r="AJ67" i="21"/>
  <c r="AJ64" i="21"/>
  <c r="AJ59" i="21"/>
  <c r="AJ56" i="21"/>
  <c r="AJ51" i="21"/>
  <c r="AJ48" i="21"/>
  <c r="F45" i="20"/>
  <c r="A47" i="19"/>
  <c r="D45" i="20"/>
  <c r="C46" i="20"/>
  <c r="B46" i="20"/>
  <c r="E46" i="20"/>
  <c r="A48" i="21" s="1"/>
  <c r="A47" i="20"/>
  <c r="CS4" i="21" l="1"/>
  <c r="CR103" i="21"/>
  <c r="D48" i="21"/>
  <c r="E49" i="21"/>
  <c r="F50" i="21"/>
  <c r="H52" i="21"/>
  <c r="I53" i="21"/>
  <c r="J54" i="21"/>
  <c r="K55" i="21"/>
  <c r="L56" i="21"/>
  <c r="M57" i="21"/>
  <c r="N58" i="21"/>
  <c r="O59" i="21"/>
  <c r="P60" i="21"/>
  <c r="Q61" i="21"/>
  <c r="R62" i="21"/>
  <c r="S63" i="21"/>
  <c r="T64" i="21"/>
  <c r="U65" i="21"/>
  <c r="V66" i="21"/>
  <c r="W67" i="21"/>
  <c r="X68" i="21"/>
  <c r="Y69" i="21"/>
  <c r="Z70" i="21"/>
  <c r="AA71" i="21"/>
  <c r="AB72" i="21"/>
  <c r="AC73" i="21"/>
  <c r="AD74" i="21"/>
  <c r="AE75" i="21"/>
  <c r="AF76" i="21"/>
  <c r="AG77" i="21"/>
  <c r="AH78" i="21"/>
  <c r="AI79" i="21"/>
  <c r="AJ80" i="21"/>
  <c r="AK78" i="21"/>
  <c r="AK77" i="21"/>
  <c r="AK80" i="21"/>
  <c r="AK75" i="21"/>
  <c r="AK72" i="21"/>
  <c r="AK81" i="21"/>
  <c r="AK79" i="21"/>
  <c r="AK76" i="21"/>
  <c r="AK71" i="21"/>
  <c r="AK69" i="21"/>
  <c r="AK63" i="21"/>
  <c r="AK60" i="21"/>
  <c r="AK55" i="21"/>
  <c r="AK52" i="21"/>
  <c r="AK47" i="21"/>
  <c r="AK68" i="21"/>
  <c r="AK62" i="21"/>
  <c r="AK61" i="21"/>
  <c r="AK54" i="21"/>
  <c r="AK53" i="21"/>
  <c r="AK46" i="21"/>
  <c r="AK45" i="21"/>
  <c r="AK70" i="21"/>
  <c r="AK67" i="21"/>
  <c r="AK64" i="21"/>
  <c r="AK59" i="21"/>
  <c r="AK56" i="21"/>
  <c r="AK51" i="21"/>
  <c r="AK48" i="21"/>
  <c r="AK74" i="21"/>
  <c r="AK73" i="21"/>
  <c r="AK66" i="21"/>
  <c r="AK65" i="21"/>
  <c r="AK58" i="21"/>
  <c r="AK57" i="21"/>
  <c r="AK50" i="21"/>
  <c r="AK49" i="21"/>
  <c r="F46" i="20"/>
  <c r="A48" i="19"/>
  <c r="D46" i="20"/>
  <c r="A48" i="20"/>
  <c r="C47" i="20"/>
  <c r="B47" i="20"/>
  <c r="E47" i="20"/>
  <c r="A49" i="21" s="1"/>
  <c r="CT4" i="21" l="1"/>
  <c r="CS104" i="21"/>
  <c r="D49" i="21"/>
  <c r="E50" i="21"/>
  <c r="F51" i="21"/>
  <c r="H53" i="21"/>
  <c r="I54" i="21"/>
  <c r="J55" i="21"/>
  <c r="K56" i="21"/>
  <c r="L57" i="21"/>
  <c r="M58" i="21"/>
  <c r="N59" i="21"/>
  <c r="O60" i="21"/>
  <c r="P61" i="21"/>
  <c r="Q62" i="21"/>
  <c r="R63" i="21"/>
  <c r="S64" i="21"/>
  <c r="T65" i="21"/>
  <c r="U66" i="21"/>
  <c r="V67" i="21"/>
  <c r="W68" i="21"/>
  <c r="X69" i="21"/>
  <c r="Y70" i="21"/>
  <c r="Z71" i="21"/>
  <c r="AA72" i="21"/>
  <c r="AB73" i="21"/>
  <c r="AC74" i="21"/>
  <c r="AD75" i="21"/>
  <c r="AE76" i="21"/>
  <c r="AF77" i="21"/>
  <c r="AG78" i="21"/>
  <c r="AH79" i="21"/>
  <c r="AI80" i="21"/>
  <c r="AJ81" i="21"/>
  <c r="AK82" i="21"/>
  <c r="D47" i="20"/>
  <c r="AL83" i="21"/>
  <c r="AL80" i="21"/>
  <c r="AL75" i="21"/>
  <c r="AL82" i="21"/>
  <c r="AL81" i="21"/>
  <c r="AL74" i="21"/>
  <c r="AL73" i="21"/>
  <c r="AL79" i="21"/>
  <c r="AL76" i="21"/>
  <c r="AL78" i="21"/>
  <c r="AL77" i="21"/>
  <c r="AL70" i="21"/>
  <c r="AL69" i="21"/>
  <c r="AL68" i="21"/>
  <c r="AL62" i="21"/>
  <c r="AL61" i="21"/>
  <c r="AL54" i="21"/>
  <c r="AL53" i="21"/>
  <c r="AL46" i="21"/>
  <c r="AL67" i="21"/>
  <c r="AL64" i="21"/>
  <c r="AL59" i="21"/>
  <c r="AL56" i="21"/>
  <c r="AL51" i="21"/>
  <c r="AL48" i="21"/>
  <c r="AL72" i="21"/>
  <c r="AL71" i="21"/>
  <c r="AL66" i="21"/>
  <c r="AL65" i="21"/>
  <c r="AL58" i="21"/>
  <c r="AL57" i="21"/>
  <c r="AL50" i="21"/>
  <c r="AL49" i="21"/>
  <c r="AL63" i="21"/>
  <c r="AL60" i="21"/>
  <c r="AL55" i="21"/>
  <c r="AL52" i="21"/>
  <c r="AL47" i="21"/>
  <c r="F47" i="20"/>
  <c r="A49" i="19"/>
  <c r="E48" i="20"/>
  <c r="A50" i="21" s="1"/>
  <c r="AL84" i="21" s="1"/>
  <c r="A49" i="20"/>
  <c r="C48" i="20"/>
  <c r="B48" i="20"/>
  <c r="CU4" i="21" l="1"/>
  <c r="CT105" i="21"/>
  <c r="D50" i="21"/>
  <c r="E51" i="21"/>
  <c r="F52" i="21"/>
  <c r="H54" i="21"/>
  <c r="I55" i="21"/>
  <c r="J56" i="21"/>
  <c r="K57" i="21"/>
  <c r="L58" i="21"/>
  <c r="M59" i="21"/>
  <c r="N60" i="21"/>
  <c r="O61" i="21"/>
  <c r="P62" i="21"/>
  <c r="Q63" i="21"/>
  <c r="R64" i="21"/>
  <c r="S65" i="21"/>
  <c r="T66" i="21"/>
  <c r="U67" i="21"/>
  <c r="V68" i="21"/>
  <c r="W69" i="21"/>
  <c r="X70" i="21"/>
  <c r="Y71" i="21"/>
  <c r="Z72" i="21"/>
  <c r="AA73" i="21"/>
  <c r="AB74" i="21"/>
  <c r="AC75" i="21"/>
  <c r="AD76" i="21"/>
  <c r="AE77" i="21"/>
  <c r="AF78" i="21"/>
  <c r="AG79" i="21"/>
  <c r="AH80" i="21"/>
  <c r="AI81" i="21"/>
  <c r="AJ82" i="21"/>
  <c r="AK83" i="21"/>
  <c r="AM82" i="21"/>
  <c r="AM81" i="21"/>
  <c r="AM84" i="21"/>
  <c r="AM79" i="21"/>
  <c r="AM76" i="21"/>
  <c r="AM71" i="21"/>
  <c r="AM68" i="21"/>
  <c r="AM85" i="21"/>
  <c r="AM78" i="21"/>
  <c r="AM77" i="21"/>
  <c r="AM83" i="21"/>
  <c r="AM80" i="21"/>
  <c r="AM75" i="21"/>
  <c r="AM72" i="21"/>
  <c r="AM67" i="21"/>
  <c r="AM64" i="21"/>
  <c r="AM59" i="21"/>
  <c r="AM56" i="21"/>
  <c r="AM51" i="21"/>
  <c r="AM48" i="21"/>
  <c r="AM70" i="21"/>
  <c r="AM66" i="21"/>
  <c r="AM65" i="21"/>
  <c r="AM58" i="21"/>
  <c r="AM57" i="21"/>
  <c r="AM50" i="21"/>
  <c r="AM49" i="21"/>
  <c r="AM74" i="21"/>
  <c r="AM73" i="21"/>
  <c r="AM63" i="21"/>
  <c r="AM60" i="21"/>
  <c r="AM55" i="21"/>
  <c r="AM52" i="21"/>
  <c r="AM47" i="21"/>
  <c r="AM69" i="21"/>
  <c r="AM62" i="21"/>
  <c r="AM61" i="21"/>
  <c r="AM54" i="21"/>
  <c r="AM53" i="21"/>
  <c r="F48" i="20"/>
  <c r="A50" i="19"/>
  <c r="B49" i="20"/>
  <c r="E49" i="20"/>
  <c r="A51" i="21" s="1"/>
  <c r="AM86" i="21" s="1"/>
  <c r="A50" i="20"/>
  <c r="C49" i="20"/>
  <c r="D48" i="20"/>
  <c r="CV4" i="21" l="1"/>
  <c r="CU106" i="21"/>
  <c r="D51" i="21"/>
  <c r="E52" i="21"/>
  <c r="F53" i="21"/>
  <c r="H55" i="21"/>
  <c r="I56" i="21"/>
  <c r="J57" i="21"/>
  <c r="K58" i="21"/>
  <c r="L59" i="21"/>
  <c r="M60" i="21"/>
  <c r="N61" i="21"/>
  <c r="O62" i="21"/>
  <c r="P63" i="21"/>
  <c r="Q64" i="21"/>
  <c r="R65" i="21"/>
  <c r="S66" i="21"/>
  <c r="T67" i="21"/>
  <c r="U68" i="21"/>
  <c r="V69" i="21"/>
  <c r="W70" i="21"/>
  <c r="X71" i="21"/>
  <c r="Y72" i="21"/>
  <c r="Z73" i="21"/>
  <c r="AA74" i="21"/>
  <c r="AB75" i="21"/>
  <c r="AC76" i="21"/>
  <c r="AD77" i="21"/>
  <c r="AE78" i="21"/>
  <c r="AF79" i="21"/>
  <c r="AG80" i="21"/>
  <c r="AH81" i="21"/>
  <c r="AI82" i="21"/>
  <c r="AJ83" i="21"/>
  <c r="AK84" i="21"/>
  <c r="AL85" i="21"/>
  <c r="AN86" i="21"/>
  <c r="AN87" i="21"/>
  <c r="AN84" i="21"/>
  <c r="AN79" i="21"/>
  <c r="AN76" i="21"/>
  <c r="AN85" i="21"/>
  <c r="AN78" i="21"/>
  <c r="AN77" i="21"/>
  <c r="AN70" i="21"/>
  <c r="AN69" i="21"/>
  <c r="AN83" i="21"/>
  <c r="AN80" i="21"/>
  <c r="AN75" i="21"/>
  <c r="AN82" i="21"/>
  <c r="AN81" i="21"/>
  <c r="AN74" i="21"/>
  <c r="AN73" i="21"/>
  <c r="AN66" i="21"/>
  <c r="AN65" i="21"/>
  <c r="AN58" i="21"/>
  <c r="AN57" i="21"/>
  <c r="AN50" i="21"/>
  <c r="AN49" i="21"/>
  <c r="AN72" i="21"/>
  <c r="AN71" i="21"/>
  <c r="AN63" i="21"/>
  <c r="AN60" i="21"/>
  <c r="AN55" i="21"/>
  <c r="AN52" i="21"/>
  <c r="AN62" i="21"/>
  <c r="AN61" i="21"/>
  <c r="AN54" i="21"/>
  <c r="AN53" i="21"/>
  <c r="AN68" i="21"/>
  <c r="AN67" i="21"/>
  <c r="AN64" i="21"/>
  <c r="AN59" i="21"/>
  <c r="AN56" i="21"/>
  <c r="AN51" i="21"/>
  <c r="AN48" i="21"/>
  <c r="F49" i="20"/>
  <c r="A51" i="19"/>
  <c r="D49" i="20"/>
  <c r="C50" i="20"/>
  <c r="B50" i="20"/>
  <c r="E50" i="20"/>
  <c r="A52" i="21" s="1"/>
  <c r="A51" i="20"/>
  <c r="CW4" i="21" l="1"/>
  <c r="CV107" i="21"/>
  <c r="D52" i="21"/>
  <c r="E53" i="21"/>
  <c r="F54" i="21"/>
  <c r="H56" i="21"/>
  <c r="I57" i="21"/>
  <c r="J58" i="21"/>
  <c r="K59" i="21"/>
  <c r="L60" i="21"/>
  <c r="M61" i="21"/>
  <c r="N62" i="21"/>
  <c r="O63" i="21"/>
  <c r="P64" i="21"/>
  <c r="Q65" i="21"/>
  <c r="R66" i="21"/>
  <c r="S67" i="21"/>
  <c r="T68" i="21"/>
  <c r="U69" i="21"/>
  <c r="V70" i="21"/>
  <c r="W71" i="21"/>
  <c r="X72" i="21"/>
  <c r="Y73" i="21"/>
  <c r="Z74" i="21"/>
  <c r="AA75" i="21"/>
  <c r="AB76" i="21"/>
  <c r="AC77" i="21"/>
  <c r="AD78" i="21"/>
  <c r="AE79" i="21"/>
  <c r="AF80" i="21"/>
  <c r="AG81" i="21"/>
  <c r="AH82" i="21"/>
  <c r="AI83" i="21"/>
  <c r="AJ84" i="21"/>
  <c r="AK85" i="21"/>
  <c r="AL86" i="21"/>
  <c r="AM87" i="21"/>
  <c r="AN88" i="21"/>
  <c r="AO88" i="21"/>
  <c r="AO87" i="21"/>
  <c r="AO89" i="21"/>
  <c r="AO85" i="21"/>
  <c r="AO78" i="21"/>
  <c r="AO77" i="21"/>
  <c r="AO83" i="21"/>
  <c r="AO80" i="21"/>
  <c r="AO75" i="21"/>
  <c r="AO72" i="21"/>
  <c r="AO82" i="21"/>
  <c r="AO81" i="21"/>
  <c r="AO86" i="21"/>
  <c r="AO84" i="21"/>
  <c r="AO79" i="21"/>
  <c r="AO76" i="21"/>
  <c r="AO71" i="21"/>
  <c r="AO70" i="21"/>
  <c r="AO63" i="21"/>
  <c r="AO60" i="21"/>
  <c r="AO55" i="21"/>
  <c r="AO52" i="21"/>
  <c r="AO74" i="21"/>
  <c r="AO73" i="21"/>
  <c r="AO62" i="21"/>
  <c r="AO61" i="21"/>
  <c r="AO54" i="21"/>
  <c r="AO53" i="21"/>
  <c r="AO69" i="21"/>
  <c r="AO68" i="21"/>
  <c r="AO67" i="21"/>
  <c r="AO64" i="21"/>
  <c r="AO59" i="21"/>
  <c r="AO56" i="21"/>
  <c r="AO51" i="21"/>
  <c r="AO66" i="21"/>
  <c r="AO65" i="21"/>
  <c r="AO58" i="21"/>
  <c r="AO57" i="21"/>
  <c r="AO50" i="21"/>
  <c r="AO49" i="21"/>
  <c r="D50" i="20"/>
  <c r="F50" i="20"/>
  <c r="A52" i="19"/>
  <c r="A52" i="20"/>
  <c r="C51" i="20"/>
  <c r="B51" i="20"/>
  <c r="E51" i="20"/>
  <c r="A53" i="21" s="1"/>
  <c r="AO90" i="21" s="1"/>
  <c r="CX4" i="21" l="1"/>
  <c r="CW108" i="21"/>
  <c r="D53" i="21"/>
  <c r="E54" i="21"/>
  <c r="F55" i="21"/>
  <c r="H57" i="21"/>
  <c r="I58" i="21"/>
  <c r="J59" i="21"/>
  <c r="K60" i="21"/>
  <c r="L61" i="21"/>
  <c r="M62" i="21"/>
  <c r="N63" i="21"/>
  <c r="O64" i="21"/>
  <c r="P65" i="21"/>
  <c r="Q66" i="21"/>
  <c r="R67" i="21"/>
  <c r="S68" i="21"/>
  <c r="T69" i="21"/>
  <c r="U70" i="21"/>
  <c r="V71" i="21"/>
  <c r="W72" i="21"/>
  <c r="X73" i="21"/>
  <c r="Y74" i="21"/>
  <c r="Z75" i="21"/>
  <c r="AA76" i="21"/>
  <c r="AB77" i="21"/>
  <c r="AC78" i="21"/>
  <c r="AD79" i="21"/>
  <c r="AE80" i="21"/>
  <c r="AF81" i="21"/>
  <c r="AG82" i="21"/>
  <c r="AH83" i="21"/>
  <c r="AI84" i="21"/>
  <c r="AJ85" i="21"/>
  <c r="AK86" i="21"/>
  <c r="AL87" i="21"/>
  <c r="AM88" i="21"/>
  <c r="AN89" i="21"/>
  <c r="AP91" i="21"/>
  <c r="AP90" i="21"/>
  <c r="AP89" i="21"/>
  <c r="AP86" i="21"/>
  <c r="AP83" i="21"/>
  <c r="AP80" i="21"/>
  <c r="AP75" i="21"/>
  <c r="AP82" i="21"/>
  <c r="AP81" i="21"/>
  <c r="AP74" i="21"/>
  <c r="AP73" i="21"/>
  <c r="AP84" i="21"/>
  <c r="AP79" i="21"/>
  <c r="AP76" i="21"/>
  <c r="AP88" i="21"/>
  <c r="AP87" i="21"/>
  <c r="AP85" i="21"/>
  <c r="AP78" i="21"/>
  <c r="AP77" i="21"/>
  <c r="AP70" i="21"/>
  <c r="AP69" i="21"/>
  <c r="AP72" i="21"/>
  <c r="AP71" i="21"/>
  <c r="AP62" i="21"/>
  <c r="AP61" i="21"/>
  <c r="AP54" i="21"/>
  <c r="AP53" i="21"/>
  <c r="AP68" i="21"/>
  <c r="AP67" i="21"/>
  <c r="AP64" i="21"/>
  <c r="AP59" i="21"/>
  <c r="AP56" i="21"/>
  <c r="AP51" i="21"/>
  <c r="AP66" i="21"/>
  <c r="AP65" i="21"/>
  <c r="AP58" i="21"/>
  <c r="AP57" i="21"/>
  <c r="AP50" i="21"/>
  <c r="AP63" i="21"/>
  <c r="AP60" i="21"/>
  <c r="AP55" i="21"/>
  <c r="AP52" i="21"/>
  <c r="D51" i="20"/>
  <c r="F51" i="20"/>
  <c r="A53" i="19"/>
  <c r="E52" i="20"/>
  <c r="A54" i="21" s="1"/>
  <c r="AP92" i="21" s="1"/>
  <c r="A53" i="20"/>
  <c r="C52" i="20"/>
  <c r="B52" i="20"/>
  <c r="CY4" i="21" l="1"/>
  <c r="CX109" i="21"/>
  <c r="D54" i="21"/>
  <c r="E55" i="21"/>
  <c r="F56" i="21"/>
  <c r="H58" i="21"/>
  <c r="I59" i="21"/>
  <c r="J60" i="21"/>
  <c r="K61" i="21"/>
  <c r="L62" i="21"/>
  <c r="M63" i="21"/>
  <c r="N64" i="21"/>
  <c r="O65" i="21"/>
  <c r="P66" i="21"/>
  <c r="Q67" i="21"/>
  <c r="R68" i="21"/>
  <c r="S69" i="21"/>
  <c r="T70" i="21"/>
  <c r="U71" i="21"/>
  <c r="V72" i="21"/>
  <c r="W73" i="21"/>
  <c r="X74" i="21"/>
  <c r="Y75" i="21"/>
  <c r="Z76" i="21"/>
  <c r="AA77" i="21"/>
  <c r="AB78" i="21"/>
  <c r="AC79" i="21"/>
  <c r="AD80" i="21"/>
  <c r="AE81" i="21"/>
  <c r="AF82" i="21"/>
  <c r="AG83" i="21"/>
  <c r="AH84" i="21"/>
  <c r="AI85" i="21"/>
  <c r="AJ86" i="21"/>
  <c r="AK87" i="21"/>
  <c r="AL88" i="21"/>
  <c r="AM89" i="21"/>
  <c r="AN90" i="21"/>
  <c r="AO91" i="21"/>
  <c r="AQ92" i="21"/>
  <c r="AQ87" i="21"/>
  <c r="AQ93" i="21"/>
  <c r="AQ91" i="21"/>
  <c r="AQ88" i="21"/>
  <c r="AQ82" i="21"/>
  <c r="AQ81" i="21"/>
  <c r="AQ84" i="21"/>
  <c r="AQ79" i="21"/>
  <c r="AQ76" i="21"/>
  <c r="AQ71" i="21"/>
  <c r="AQ68" i="21"/>
  <c r="AQ86" i="21"/>
  <c r="AQ85" i="21"/>
  <c r="AQ78" i="21"/>
  <c r="AQ77" i="21"/>
  <c r="AQ90" i="21"/>
  <c r="AQ89" i="21"/>
  <c r="AQ83" i="21"/>
  <c r="AQ80" i="21"/>
  <c r="AQ75" i="21"/>
  <c r="AQ72" i="21"/>
  <c r="AQ74" i="21"/>
  <c r="AQ73" i="21"/>
  <c r="AQ67" i="21"/>
  <c r="AQ64" i="21"/>
  <c r="AQ59" i="21"/>
  <c r="AQ56" i="21"/>
  <c r="AQ51" i="21"/>
  <c r="AQ69" i="21"/>
  <c r="AQ66" i="21"/>
  <c r="AQ65" i="21"/>
  <c r="AQ58" i="21"/>
  <c r="AQ57" i="21"/>
  <c r="AQ63" i="21"/>
  <c r="AQ60" i="21"/>
  <c r="AQ55" i="21"/>
  <c r="AQ52" i="21"/>
  <c r="AQ70" i="21"/>
  <c r="AQ62" i="21"/>
  <c r="AQ61" i="21"/>
  <c r="AQ54" i="21"/>
  <c r="AQ53" i="21"/>
  <c r="F52" i="20"/>
  <c r="A54" i="19"/>
  <c r="D52" i="20"/>
  <c r="B53" i="20"/>
  <c r="E53" i="20"/>
  <c r="A55" i="21" s="1"/>
  <c r="A54" i="20"/>
  <c r="C53" i="20"/>
  <c r="CZ4" i="21" l="1"/>
  <c r="CZ111" i="21" s="1"/>
  <c r="CY110" i="21"/>
  <c r="D55" i="21"/>
  <c r="E56" i="21"/>
  <c r="F57" i="21"/>
  <c r="H59" i="21"/>
  <c r="I60" i="21"/>
  <c r="J61" i="21"/>
  <c r="K62" i="21"/>
  <c r="L63" i="21"/>
  <c r="M64" i="21"/>
  <c r="N65" i="21"/>
  <c r="O66" i="21"/>
  <c r="P67" i="21"/>
  <c r="Q68" i="21"/>
  <c r="R69" i="21"/>
  <c r="S70" i="21"/>
  <c r="T71" i="21"/>
  <c r="U72" i="21"/>
  <c r="V73" i="21"/>
  <c r="W74" i="21"/>
  <c r="X75" i="21"/>
  <c r="Y76" i="21"/>
  <c r="Z77" i="21"/>
  <c r="AA78" i="21"/>
  <c r="AB79" i="21"/>
  <c r="AC80" i="21"/>
  <c r="AD81" i="21"/>
  <c r="AE82" i="21"/>
  <c r="AF83" i="21"/>
  <c r="AG84" i="21"/>
  <c r="AH85" i="21"/>
  <c r="AI86" i="21"/>
  <c r="AJ87" i="21"/>
  <c r="AK88" i="21"/>
  <c r="AL89" i="21"/>
  <c r="AM90" i="21"/>
  <c r="AN91" i="21"/>
  <c r="AO92" i="21"/>
  <c r="AP93" i="21"/>
  <c r="AQ94" i="21"/>
  <c r="AR95" i="21"/>
  <c r="AR92" i="21"/>
  <c r="AR94" i="21"/>
  <c r="AR93" i="21"/>
  <c r="AR86" i="21"/>
  <c r="AR91" i="21"/>
  <c r="AR90" i="21"/>
  <c r="AR89" i="21"/>
  <c r="AR84" i="21"/>
  <c r="AR79" i="21"/>
  <c r="AR76" i="21"/>
  <c r="AR85" i="21"/>
  <c r="AR78" i="21"/>
  <c r="AR77" i="21"/>
  <c r="AR70" i="21"/>
  <c r="AR69" i="21"/>
  <c r="AR88" i="21"/>
  <c r="AR87" i="21"/>
  <c r="AR83" i="21"/>
  <c r="AR80" i="21"/>
  <c r="AR75" i="21"/>
  <c r="AR82" i="21"/>
  <c r="AR81" i="21"/>
  <c r="AR74" i="21"/>
  <c r="AR73" i="21"/>
  <c r="AR68" i="21"/>
  <c r="AR66" i="21"/>
  <c r="AR65" i="21"/>
  <c r="AR58" i="21"/>
  <c r="AR57" i="21"/>
  <c r="AR63" i="21"/>
  <c r="AR60" i="21"/>
  <c r="AR55" i="21"/>
  <c r="AR52" i="21"/>
  <c r="AR62" i="21"/>
  <c r="AR61" i="21"/>
  <c r="AR54" i="21"/>
  <c r="AR53" i="21"/>
  <c r="AR72" i="21"/>
  <c r="AR71" i="21"/>
  <c r="AR67" i="21"/>
  <c r="AR64" i="21"/>
  <c r="AR59" i="21"/>
  <c r="AR56" i="21"/>
  <c r="D53" i="20"/>
  <c r="F53" i="20"/>
  <c r="A55" i="19"/>
  <c r="C54" i="20"/>
  <c r="B54" i="20"/>
  <c r="E54" i="20"/>
  <c r="A56" i="21" s="1"/>
  <c r="A55" i="20"/>
  <c r="D56" i="21" l="1"/>
  <c r="E57" i="21"/>
  <c r="F58" i="21"/>
  <c r="H60" i="21"/>
  <c r="I61" i="21"/>
  <c r="J62" i="21"/>
  <c r="K63" i="21"/>
  <c r="L64" i="21"/>
  <c r="M65" i="21"/>
  <c r="N66" i="21"/>
  <c r="O67" i="21"/>
  <c r="P68" i="21"/>
  <c r="Q69" i="21"/>
  <c r="R70" i="21"/>
  <c r="S71" i="21"/>
  <c r="T72" i="21"/>
  <c r="U73" i="21"/>
  <c r="V74" i="21"/>
  <c r="W75" i="21"/>
  <c r="X76" i="21"/>
  <c r="Y77" i="21"/>
  <c r="Z78" i="21"/>
  <c r="AA79" i="21"/>
  <c r="AB80" i="21"/>
  <c r="AC81" i="21"/>
  <c r="AD82" i="21"/>
  <c r="AE83" i="21"/>
  <c r="AF84" i="21"/>
  <c r="AG85" i="21"/>
  <c r="AH86" i="21"/>
  <c r="AI87" i="21"/>
  <c r="AJ88" i="21"/>
  <c r="AK89" i="21"/>
  <c r="AL90" i="21"/>
  <c r="AM91" i="21"/>
  <c r="AN92" i="21"/>
  <c r="AO93" i="21"/>
  <c r="AP94" i="21"/>
  <c r="AQ95" i="21"/>
  <c r="AR96" i="21"/>
  <c r="AS94" i="21"/>
  <c r="AS93" i="21"/>
  <c r="AS96" i="21"/>
  <c r="AS91" i="21"/>
  <c r="AS88" i="21"/>
  <c r="AS97" i="21"/>
  <c r="AS95" i="21"/>
  <c r="AS92" i="21"/>
  <c r="AS87" i="21"/>
  <c r="AS85" i="21"/>
  <c r="AS78" i="21"/>
  <c r="AS77" i="21"/>
  <c r="AS86" i="21"/>
  <c r="AS83" i="21"/>
  <c r="AS80" i="21"/>
  <c r="AS75" i="21"/>
  <c r="AS72" i="21"/>
  <c r="AS90" i="21"/>
  <c r="AS89" i="21"/>
  <c r="AS82" i="21"/>
  <c r="AS81" i="21"/>
  <c r="AS84" i="21"/>
  <c r="AS79" i="21"/>
  <c r="AS76" i="21"/>
  <c r="AS71" i="21"/>
  <c r="AS69" i="21"/>
  <c r="AS63" i="21"/>
  <c r="AS60" i="21"/>
  <c r="AS55" i="21"/>
  <c r="AS62" i="21"/>
  <c r="AS61" i="21"/>
  <c r="AS54" i="21"/>
  <c r="AS53" i="21"/>
  <c r="AS70" i="21"/>
  <c r="AS67" i="21"/>
  <c r="AS64" i="21"/>
  <c r="AS59" i="21"/>
  <c r="AS56" i="21"/>
  <c r="AS74" i="21"/>
  <c r="AS73" i="21"/>
  <c r="AS68" i="21"/>
  <c r="AS66" i="21"/>
  <c r="AS65" i="21"/>
  <c r="AS58" i="21"/>
  <c r="AS57" i="21"/>
  <c r="F54" i="20"/>
  <c r="A56" i="19"/>
  <c r="D54" i="20"/>
  <c r="A56" i="20"/>
  <c r="C55" i="20"/>
  <c r="B55" i="20"/>
  <c r="E55" i="20"/>
  <c r="A57" i="21" s="1"/>
  <c r="AS98" i="21" s="1"/>
  <c r="D57" i="21" l="1"/>
  <c r="E58" i="21"/>
  <c r="F59" i="21"/>
  <c r="H61" i="21"/>
  <c r="I62" i="21"/>
  <c r="J63" i="21"/>
  <c r="K64" i="21"/>
  <c r="L65" i="21"/>
  <c r="M66" i="21"/>
  <c r="N67" i="21"/>
  <c r="O68" i="21"/>
  <c r="P69" i="21"/>
  <c r="Q70" i="21"/>
  <c r="R71" i="21"/>
  <c r="S72" i="21"/>
  <c r="T73" i="21"/>
  <c r="U74" i="21"/>
  <c r="V75" i="21"/>
  <c r="W76" i="21"/>
  <c r="X77" i="21"/>
  <c r="Y78" i="21"/>
  <c r="Z79" i="21"/>
  <c r="AA80" i="21"/>
  <c r="AB81" i="21"/>
  <c r="AC82" i="21"/>
  <c r="AD83" i="21"/>
  <c r="AE84" i="21"/>
  <c r="AF85" i="21"/>
  <c r="AG86" i="21"/>
  <c r="AH87" i="21"/>
  <c r="AI88" i="21"/>
  <c r="AJ89" i="21"/>
  <c r="AK90" i="21"/>
  <c r="AL91" i="21"/>
  <c r="AM92" i="21"/>
  <c r="AN93" i="21"/>
  <c r="AO94" i="21"/>
  <c r="AP95" i="21"/>
  <c r="AQ96" i="21"/>
  <c r="AR97" i="21"/>
  <c r="AT99" i="21"/>
  <c r="AT96" i="21"/>
  <c r="AT91" i="21"/>
  <c r="AT98" i="21"/>
  <c r="AT97" i="21"/>
  <c r="AT90" i="21"/>
  <c r="AT89" i="21"/>
  <c r="AT95" i="21"/>
  <c r="AT92" i="21"/>
  <c r="AT94" i="21"/>
  <c r="AT93" i="21"/>
  <c r="AT86" i="21"/>
  <c r="AT83" i="21"/>
  <c r="AT80" i="21"/>
  <c r="AT75" i="21"/>
  <c r="AT88" i="21"/>
  <c r="AT87" i="21"/>
  <c r="AT82" i="21"/>
  <c r="AT81" i="21"/>
  <c r="AT74" i="21"/>
  <c r="AT73" i="21"/>
  <c r="AT84" i="21"/>
  <c r="AT79" i="21"/>
  <c r="AT76" i="21"/>
  <c r="AT85" i="21"/>
  <c r="AT78" i="21"/>
  <c r="AT77" i="21"/>
  <c r="AT70" i="21"/>
  <c r="AT69" i="21"/>
  <c r="AT62" i="21"/>
  <c r="AT61" i="21"/>
  <c r="AT54" i="21"/>
  <c r="AT67" i="21"/>
  <c r="AT64" i="21"/>
  <c r="AT59" i="21"/>
  <c r="AT56" i="21"/>
  <c r="AT72" i="21"/>
  <c r="AT71" i="21"/>
  <c r="AT68" i="21"/>
  <c r="AT66" i="21"/>
  <c r="AT65" i="21"/>
  <c r="AT58" i="21"/>
  <c r="AT57" i="21"/>
  <c r="AT63" i="21"/>
  <c r="AT60" i="21"/>
  <c r="AT55" i="21"/>
  <c r="F55" i="20"/>
  <c r="A57" i="19"/>
  <c r="D55" i="20"/>
  <c r="E56" i="20"/>
  <c r="A58" i="21" s="1"/>
  <c r="AT100" i="21" s="1"/>
  <c r="A57" i="20"/>
  <c r="C56" i="20"/>
  <c r="B56" i="20"/>
  <c r="D58" i="21" l="1"/>
  <c r="E59" i="21"/>
  <c r="F60" i="21"/>
  <c r="H62" i="21"/>
  <c r="I63" i="21"/>
  <c r="J64" i="21"/>
  <c r="K65" i="21"/>
  <c r="L66" i="21"/>
  <c r="M67" i="21"/>
  <c r="N68" i="21"/>
  <c r="O69" i="21"/>
  <c r="P70" i="21"/>
  <c r="Q71" i="21"/>
  <c r="R72" i="21"/>
  <c r="S73" i="21"/>
  <c r="T74" i="21"/>
  <c r="U75" i="21"/>
  <c r="V76" i="21"/>
  <c r="W77" i="21"/>
  <c r="X78" i="21"/>
  <c r="Y79" i="21"/>
  <c r="Z80" i="21"/>
  <c r="AA81" i="21"/>
  <c r="AB82" i="21"/>
  <c r="AC83" i="21"/>
  <c r="AD84" i="21"/>
  <c r="AE85" i="21"/>
  <c r="AF86" i="21"/>
  <c r="AG87" i="21"/>
  <c r="AH88" i="21"/>
  <c r="AI89" i="21"/>
  <c r="AJ90" i="21"/>
  <c r="AK91" i="21"/>
  <c r="AL92" i="21"/>
  <c r="AM93" i="21"/>
  <c r="AN94" i="21"/>
  <c r="AO95" i="21"/>
  <c r="AP96" i="21"/>
  <c r="AQ97" i="21"/>
  <c r="AR98" i="21"/>
  <c r="AS99" i="21"/>
  <c r="AU101" i="21"/>
  <c r="AU98" i="21"/>
  <c r="AU97" i="21"/>
  <c r="AU100" i="21"/>
  <c r="AU95" i="21"/>
  <c r="AU92" i="21"/>
  <c r="AU87" i="21"/>
  <c r="AU94" i="21"/>
  <c r="AU93" i="21"/>
  <c r="AU99" i="21"/>
  <c r="AU96" i="21"/>
  <c r="AU91" i="21"/>
  <c r="AU88" i="21"/>
  <c r="AU86" i="21"/>
  <c r="AU82" i="21"/>
  <c r="AU81" i="21"/>
  <c r="AU90" i="21"/>
  <c r="AU89" i="21"/>
  <c r="AU84" i="21"/>
  <c r="AU79" i="21"/>
  <c r="AU76" i="21"/>
  <c r="AU71" i="21"/>
  <c r="AU68" i="21"/>
  <c r="AU85" i="21"/>
  <c r="AU78" i="21"/>
  <c r="AU77" i="21"/>
  <c r="AU83" i="21"/>
  <c r="AU80" i="21"/>
  <c r="AU75" i="21"/>
  <c r="AU72" i="21"/>
  <c r="AU67" i="21"/>
  <c r="AU64" i="21"/>
  <c r="AU59" i="21"/>
  <c r="AU56" i="21"/>
  <c r="AU70" i="21"/>
  <c r="AU66" i="21"/>
  <c r="AU65" i="21"/>
  <c r="AU58" i="21"/>
  <c r="AU57" i="21"/>
  <c r="AU74" i="21"/>
  <c r="AU73" i="21"/>
  <c r="AU63" i="21"/>
  <c r="AU60" i="21"/>
  <c r="AU55" i="21"/>
  <c r="AU69" i="21"/>
  <c r="AU62" i="21"/>
  <c r="AU61" i="21"/>
  <c r="F56" i="20"/>
  <c r="A58" i="19"/>
  <c r="D56" i="20"/>
  <c r="B57" i="20"/>
  <c r="E57" i="20"/>
  <c r="A59" i="21" s="1"/>
  <c r="AU102" i="21" s="1"/>
  <c r="A58" i="20"/>
  <c r="C57" i="20"/>
  <c r="F9" i="19" l="1"/>
  <c r="D59" i="21"/>
  <c r="E60" i="21"/>
  <c r="F61" i="21"/>
  <c r="H63" i="21"/>
  <c r="I64" i="21"/>
  <c r="J65" i="21"/>
  <c r="K66" i="21"/>
  <c r="L67" i="21"/>
  <c r="M68" i="21"/>
  <c r="N69" i="21"/>
  <c r="O70" i="21"/>
  <c r="P71" i="21"/>
  <c r="Q72" i="21"/>
  <c r="R73" i="21"/>
  <c r="S74" i="21"/>
  <c r="T75" i="21"/>
  <c r="U76" i="21"/>
  <c r="V77" i="21"/>
  <c r="W78" i="21"/>
  <c r="X79" i="21"/>
  <c r="Y80" i="21"/>
  <c r="Z81" i="21"/>
  <c r="AA82" i="21"/>
  <c r="AB83" i="21"/>
  <c r="AC84" i="21"/>
  <c r="AD85" i="21"/>
  <c r="AE86" i="21"/>
  <c r="AF87" i="21"/>
  <c r="AG88" i="21"/>
  <c r="AH89" i="21"/>
  <c r="AI90" i="21"/>
  <c r="AJ91" i="21"/>
  <c r="AK92" i="21"/>
  <c r="AL93" i="21"/>
  <c r="AM94" i="21"/>
  <c r="AN95" i="21"/>
  <c r="AO96" i="21"/>
  <c r="AP97" i="21"/>
  <c r="AQ98" i="21"/>
  <c r="AR99" i="21"/>
  <c r="AS100" i="21"/>
  <c r="AT101" i="21"/>
  <c r="AV103" i="21"/>
  <c r="AV102" i="21"/>
  <c r="AV100" i="21"/>
  <c r="AV95" i="21"/>
  <c r="AV92" i="21"/>
  <c r="AV94" i="21"/>
  <c r="AV93" i="21"/>
  <c r="AV86" i="21"/>
  <c r="AV99" i="21"/>
  <c r="AV96" i="21"/>
  <c r="AV91" i="21"/>
  <c r="AV101" i="21"/>
  <c r="AV98" i="21"/>
  <c r="AV97" i="21"/>
  <c r="AV90" i="21"/>
  <c r="AV89" i="21"/>
  <c r="AV88" i="21"/>
  <c r="AV87" i="21"/>
  <c r="AV84" i="21"/>
  <c r="AV79" i="21"/>
  <c r="AV76" i="21"/>
  <c r="AV85" i="21"/>
  <c r="AV78" i="21"/>
  <c r="AV77" i="21"/>
  <c r="AV70" i="21"/>
  <c r="AV69" i="21"/>
  <c r="AV83" i="21"/>
  <c r="AV80" i="21"/>
  <c r="AV75" i="21"/>
  <c r="AV82" i="21"/>
  <c r="AV81" i="21"/>
  <c r="AV74" i="21"/>
  <c r="AV73" i="21"/>
  <c r="AV66" i="21"/>
  <c r="AV65" i="21"/>
  <c r="AV58" i="21"/>
  <c r="AV57" i="21"/>
  <c r="AV72" i="21"/>
  <c r="AV71" i="21"/>
  <c r="AV68" i="21"/>
  <c r="AV63" i="21"/>
  <c r="AV60" i="21"/>
  <c r="AV62" i="21"/>
  <c r="AV61" i="21"/>
  <c r="AV67" i="21"/>
  <c r="AV64" i="21"/>
  <c r="AV59" i="21"/>
  <c r="AV56" i="21"/>
  <c r="F57" i="20"/>
  <c r="A59" i="19"/>
  <c r="D57" i="20"/>
  <c r="C58" i="20"/>
  <c r="B58" i="20"/>
  <c r="E58" i="20"/>
  <c r="A60" i="21" s="1"/>
  <c r="A59" i="20"/>
  <c r="E9" i="19" l="1"/>
  <c r="D60" i="21"/>
  <c r="E61" i="21"/>
  <c r="F62" i="21"/>
  <c r="H64" i="21"/>
  <c r="I65" i="21"/>
  <c r="J66" i="21"/>
  <c r="K67" i="21"/>
  <c r="L68" i="21"/>
  <c r="M69" i="21"/>
  <c r="N70" i="21"/>
  <c r="O71" i="21"/>
  <c r="P72" i="21"/>
  <c r="Q73" i="21"/>
  <c r="R74" i="21"/>
  <c r="S75" i="21"/>
  <c r="T76" i="21"/>
  <c r="U77" i="21"/>
  <c r="V78" i="21"/>
  <c r="W79" i="21"/>
  <c r="X80" i="21"/>
  <c r="Y81" i="21"/>
  <c r="Z82" i="21"/>
  <c r="AA83" i="21"/>
  <c r="AB84" i="21"/>
  <c r="AC85" i="21"/>
  <c r="AD86" i="21"/>
  <c r="AE87" i="21"/>
  <c r="AF88" i="21"/>
  <c r="AG89" i="21"/>
  <c r="AH90" i="21"/>
  <c r="AI91" i="21"/>
  <c r="AJ92" i="21"/>
  <c r="AK93" i="21"/>
  <c r="AL94" i="21"/>
  <c r="AM95" i="21"/>
  <c r="AN96" i="21"/>
  <c r="AO97" i="21"/>
  <c r="AP98" i="21"/>
  <c r="AQ99" i="21"/>
  <c r="AR100" i="21"/>
  <c r="AS101" i="21"/>
  <c r="AT102" i="21"/>
  <c r="AU103" i="21"/>
  <c r="AV104" i="21"/>
  <c r="AW104" i="21"/>
  <c r="AW105" i="21"/>
  <c r="AW102" i="21"/>
  <c r="AW101" i="21"/>
  <c r="AW94" i="21"/>
  <c r="AW93" i="21"/>
  <c r="AW103" i="21"/>
  <c r="AW99" i="21"/>
  <c r="AW96" i="21"/>
  <c r="AW91" i="21"/>
  <c r="AW88" i="21"/>
  <c r="AW98" i="21"/>
  <c r="AW97" i="21"/>
  <c r="AW100" i="21"/>
  <c r="AW95" i="21"/>
  <c r="AW92" i="21"/>
  <c r="AW87" i="21"/>
  <c r="AW90" i="21"/>
  <c r="AW89" i="21"/>
  <c r="AW85" i="21"/>
  <c r="AW78" i="21"/>
  <c r="AW77" i="21"/>
  <c r="AW83" i="21"/>
  <c r="AW80" i="21"/>
  <c r="AW75" i="21"/>
  <c r="AW72" i="21"/>
  <c r="AW82" i="21"/>
  <c r="AW81" i="21"/>
  <c r="AW86" i="21"/>
  <c r="AW84" i="21"/>
  <c r="AW79" i="21"/>
  <c r="AW76" i="21"/>
  <c r="AW71" i="21"/>
  <c r="AW70" i="21"/>
  <c r="AW68" i="21"/>
  <c r="AW63" i="21"/>
  <c r="AW60" i="21"/>
  <c r="AW74" i="21"/>
  <c r="AW73" i="21"/>
  <c r="AW62" i="21"/>
  <c r="AW61" i="21"/>
  <c r="AW69" i="21"/>
  <c r="AW67" i="21"/>
  <c r="AW64" i="21"/>
  <c r="AW59" i="21"/>
  <c r="AW66" i="21"/>
  <c r="AW65" i="21"/>
  <c r="AW58" i="21"/>
  <c r="AW57" i="21"/>
  <c r="F58" i="20"/>
  <c r="A60" i="19"/>
  <c r="D58" i="20"/>
  <c r="A60" i="20"/>
  <c r="C59" i="20"/>
  <c r="B59" i="20"/>
  <c r="E59" i="20"/>
  <c r="A61" i="21" s="1"/>
  <c r="AW106" i="21" s="1"/>
  <c r="D9" i="19" l="1"/>
  <c r="D8" i="19"/>
  <c r="D11" i="19"/>
  <c r="D5" i="19" s="1"/>
  <c r="D61" i="21"/>
  <c r="E62" i="21"/>
  <c r="F63" i="21"/>
  <c r="H65" i="21"/>
  <c r="I66" i="21"/>
  <c r="J67" i="21"/>
  <c r="K68" i="21"/>
  <c r="L69" i="21"/>
  <c r="M70" i="21"/>
  <c r="N71" i="21"/>
  <c r="O72" i="21"/>
  <c r="P73" i="21"/>
  <c r="Q74" i="21"/>
  <c r="R75" i="21"/>
  <c r="S76" i="21"/>
  <c r="T77" i="21"/>
  <c r="U78" i="21"/>
  <c r="V79" i="21"/>
  <c r="W80" i="21"/>
  <c r="X81" i="21"/>
  <c r="Y82" i="21"/>
  <c r="Z83" i="21"/>
  <c r="AA84" i="21"/>
  <c r="AB85" i="21"/>
  <c r="AC86" i="21"/>
  <c r="AD87" i="21"/>
  <c r="AE88" i="21"/>
  <c r="AF89" i="21"/>
  <c r="AG90" i="21"/>
  <c r="AH91" i="21"/>
  <c r="AI92" i="21"/>
  <c r="AJ93" i="21"/>
  <c r="AK94" i="21"/>
  <c r="AL95" i="21"/>
  <c r="AM96" i="21"/>
  <c r="AN97" i="21"/>
  <c r="AO98" i="21"/>
  <c r="AP99" i="21"/>
  <c r="AQ100" i="21"/>
  <c r="AR101" i="21"/>
  <c r="AS102" i="21"/>
  <c r="AT103" i="21"/>
  <c r="AU104" i="21"/>
  <c r="AV105" i="21"/>
  <c r="AX106" i="21"/>
  <c r="AX105" i="21"/>
  <c r="AX103" i="21"/>
  <c r="AX100" i="21"/>
  <c r="AX107" i="21"/>
  <c r="AX104" i="21"/>
  <c r="AX99" i="21"/>
  <c r="AX96" i="21"/>
  <c r="AX91" i="21"/>
  <c r="AX98" i="21"/>
  <c r="AX97" i="21"/>
  <c r="AX90" i="21"/>
  <c r="AX89" i="21"/>
  <c r="AX101" i="21"/>
  <c r="AX95" i="21"/>
  <c r="AX92" i="21"/>
  <c r="AX102" i="21"/>
  <c r="AX94" i="21"/>
  <c r="AX93" i="21"/>
  <c r="AX86" i="21"/>
  <c r="AX83" i="21"/>
  <c r="AX80" i="21"/>
  <c r="AX75" i="21"/>
  <c r="AX82" i="21"/>
  <c r="AX81" i="21"/>
  <c r="AX74" i="21"/>
  <c r="AX73" i="21"/>
  <c r="AX84" i="21"/>
  <c r="AX79" i="21"/>
  <c r="AX76" i="21"/>
  <c r="AX88" i="21"/>
  <c r="AX87" i="21"/>
  <c r="AX85" i="21"/>
  <c r="AX78" i="21"/>
  <c r="AX77" i="21"/>
  <c r="AX70" i="21"/>
  <c r="AX69" i="21"/>
  <c r="AX72" i="21"/>
  <c r="AX71" i="21"/>
  <c r="AX62" i="21"/>
  <c r="AX61" i="21"/>
  <c r="AX67" i="21"/>
  <c r="AX64" i="21"/>
  <c r="AX59" i="21"/>
  <c r="AX66" i="21"/>
  <c r="AX65" i="21"/>
  <c r="AX58" i="21"/>
  <c r="AX68" i="21"/>
  <c r="AX63" i="21"/>
  <c r="AX60" i="21"/>
  <c r="F59" i="20"/>
  <c r="A61" i="19"/>
  <c r="E60" i="20"/>
  <c r="A62" i="21" s="1"/>
  <c r="A61" i="20"/>
  <c r="C60" i="20"/>
  <c r="B60" i="20"/>
  <c r="D59" i="20"/>
  <c r="D62" i="21" l="1"/>
  <c r="E63" i="21"/>
  <c r="F64" i="21"/>
  <c r="H66" i="21"/>
  <c r="I67" i="21"/>
  <c r="J68" i="21"/>
  <c r="K69" i="21"/>
  <c r="L70" i="21"/>
  <c r="M71" i="21"/>
  <c r="N72" i="21"/>
  <c r="O73" i="21"/>
  <c r="P74" i="21"/>
  <c r="Q75" i="21"/>
  <c r="R76" i="21"/>
  <c r="S77" i="21"/>
  <c r="T78" i="21"/>
  <c r="U79" i="21"/>
  <c r="V80" i="21"/>
  <c r="W81" i="21"/>
  <c r="X82" i="21"/>
  <c r="Y83" i="21"/>
  <c r="Z84" i="21"/>
  <c r="AA85" i="21"/>
  <c r="AB86" i="21"/>
  <c r="AC87" i="21"/>
  <c r="AD88" i="21"/>
  <c r="AE89" i="21"/>
  <c r="AF90" i="21"/>
  <c r="AG91" i="21"/>
  <c r="AH92" i="21"/>
  <c r="AI93" i="21"/>
  <c r="AJ94" i="21"/>
  <c r="AK95" i="21"/>
  <c r="AL96" i="21"/>
  <c r="AM97" i="21"/>
  <c r="AN98" i="21"/>
  <c r="AO99" i="21"/>
  <c r="AP100" i="21"/>
  <c r="AQ101" i="21"/>
  <c r="AR102" i="21"/>
  <c r="AS103" i="21"/>
  <c r="AT104" i="21"/>
  <c r="AU105" i="21"/>
  <c r="AV106" i="21"/>
  <c r="AW107" i="21"/>
  <c r="AX108" i="21"/>
  <c r="AY107" i="21"/>
  <c r="AY108" i="21"/>
  <c r="AY102" i="21"/>
  <c r="AY101" i="21"/>
  <c r="AY109" i="21"/>
  <c r="AY104" i="21"/>
  <c r="AY106" i="21"/>
  <c r="AY105" i="21"/>
  <c r="AY103" i="21"/>
  <c r="AY98" i="21"/>
  <c r="AY97" i="21"/>
  <c r="AY95" i="21"/>
  <c r="AY92" i="21"/>
  <c r="AY87" i="21"/>
  <c r="AY100" i="21"/>
  <c r="AY94" i="21"/>
  <c r="AY93" i="21"/>
  <c r="AY99" i="21"/>
  <c r="AY96" i="21"/>
  <c r="AY91" i="21"/>
  <c r="AY88" i="21"/>
  <c r="AY82" i="21"/>
  <c r="AY81" i="21"/>
  <c r="AY84" i="21"/>
  <c r="AY79" i="21"/>
  <c r="AY76" i="21"/>
  <c r="AY71" i="21"/>
  <c r="AY68" i="21"/>
  <c r="AY86" i="21"/>
  <c r="AY85" i="21"/>
  <c r="AY78" i="21"/>
  <c r="AY77" i="21"/>
  <c r="AY90" i="21"/>
  <c r="AY89" i="21"/>
  <c r="AY83" i="21"/>
  <c r="AY80" i="21"/>
  <c r="AY75" i="21"/>
  <c r="AY72" i="21"/>
  <c r="AY74" i="21"/>
  <c r="AY73" i="21"/>
  <c r="AY67" i="21"/>
  <c r="AY64" i="21"/>
  <c r="AY59" i="21"/>
  <c r="AY69" i="21"/>
  <c r="AY66" i="21"/>
  <c r="AY65" i="21"/>
  <c r="AY63" i="21"/>
  <c r="AY60" i="21"/>
  <c r="AY70" i="21"/>
  <c r="AY62" i="21"/>
  <c r="AY61" i="21"/>
  <c r="F60" i="20"/>
  <c r="A62" i="19"/>
  <c r="D60" i="20"/>
  <c r="B61" i="20"/>
  <c r="E61" i="20"/>
  <c r="A63" i="21" s="1"/>
  <c r="AY110" i="21" s="1"/>
  <c r="A62" i="20"/>
  <c r="C61" i="20"/>
  <c r="D63" i="21" l="1"/>
  <c r="E64" i="21"/>
  <c r="F65" i="21"/>
  <c r="H67" i="21"/>
  <c r="I68" i="21"/>
  <c r="J69" i="21"/>
  <c r="K70" i="21"/>
  <c r="L71" i="21"/>
  <c r="M72" i="21"/>
  <c r="N73" i="21"/>
  <c r="O74" i="21"/>
  <c r="P75" i="21"/>
  <c r="Q76" i="21"/>
  <c r="R77" i="21"/>
  <c r="S78" i="21"/>
  <c r="T79" i="21"/>
  <c r="U80" i="21"/>
  <c r="V81" i="21"/>
  <c r="W82" i="21"/>
  <c r="X83" i="21"/>
  <c r="Y84" i="21"/>
  <c r="Z85" i="21"/>
  <c r="AA86" i="21"/>
  <c r="AB87" i="21"/>
  <c r="AC88" i="21"/>
  <c r="AD89" i="21"/>
  <c r="AE90" i="21"/>
  <c r="AF91" i="21"/>
  <c r="AG92" i="21"/>
  <c r="AH93" i="21"/>
  <c r="AI94" i="21"/>
  <c r="AJ95" i="21"/>
  <c r="AK96" i="21"/>
  <c r="AL97" i="21"/>
  <c r="AM98" i="21"/>
  <c r="AN99" i="21"/>
  <c r="AO100" i="21"/>
  <c r="AP101" i="21"/>
  <c r="AQ102" i="21"/>
  <c r="AR103" i="21"/>
  <c r="AS104" i="21"/>
  <c r="AT105" i="21"/>
  <c r="AU106" i="21"/>
  <c r="AV107" i="21"/>
  <c r="AW108" i="21"/>
  <c r="AX109" i="21"/>
  <c r="AZ110" i="21"/>
  <c r="AZ109" i="21"/>
  <c r="AZ111" i="21"/>
  <c r="AZ107" i="21"/>
  <c r="AZ104" i="21"/>
  <c r="AZ106" i="21"/>
  <c r="AZ105" i="21"/>
  <c r="AZ108" i="21"/>
  <c r="AZ103" i="21"/>
  <c r="AZ95" i="21"/>
  <c r="AZ92" i="21"/>
  <c r="AZ101" i="21"/>
  <c r="AZ100" i="21"/>
  <c r="AZ94" i="21"/>
  <c r="AZ93" i="21"/>
  <c r="AZ86" i="21"/>
  <c r="AZ102" i="21"/>
  <c r="AZ99" i="21"/>
  <c r="AZ96" i="21"/>
  <c r="AZ91" i="21"/>
  <c r="AZ98" i="21"/>
  <c r="AZ97" i="21"/>
  <c r="AZ90" i="21"/>
  <c r="AZ89" i="21"/>
  <c r="AZ84" i="21"/>
  <c r="AZ79" i="21"/>
  <c r="AZ76" i="21"/>
  <c r="AZ85" i="21"/>
  <c r="AZ78" i="21"/>
  <c r="AZ77" i="21"/>
  <c r="AZ70" i="21"/>
  <c r="AZ69" i="21"/>
  <c r="AZ88" i="21"/>
  <c r="AZ87" i="21"/>
  <c r="AZ83" i="21"/>
  <c r="AZ80" i="21"/>
  <c r="AZ75" i="21"/>
  <c r="AZ82" i="21"/>
  <c r="AZ81" i="21"/>
  <c r="AZ74" i="21"/>
  <c r="AZ73" i="21"/>
  <c r="AZ66" i="21"/>
  <c r="AZ65" i="21"/>
  <c r="AZ63" i="21"/>
  <c r="AZ60" i="21"/>
  <c r="AZ68" i="21"/>
  <c r="AZ62" i="21"/>
  <c r="AZ61" i="21"/>
  <c r="AZ72" i="21"/>
  <c r="AZ71" i="21"/>
  <c r="AZ67" i="21"/>
  <c r="AZ64" i="21"/>
  <c r="F61" i="20"/>
  <c r="A63" i="19"/>
  <c r="D61" i="20"/>
  <c r="C62" i="20"/>
  <c r="B62" i="20"/>
  <c r="E62" i="20"/>
  <c r="A64" i="21" s="1"/>
  <c r="A63" i="20"/>
  <c r="D64" i="21" l="1"/>
  <c r="E65" i="21"/>
  <c r="F66" i="21"/>
  <c r="H68" i="21"/>
  <c r="I69" i="21"/>
  <c r="J70" i="21"/>
  <c r="K71" i="21"/>
  <c r="L72" i="21"/>
  <c r="M73" i="21"/>
  <c r="N74" i="21"/>
  <c r="O75" i="21"/>
  <c r="P76" i="21"/>
  <c r="Q77" i="21"/>
  <c r="R78" i="21"/>
  <c r="S79" i="21"/>
  <c r="T80" i="21"/>
  <c r="U81" i="21"/>
  <c r="V82" i="21"/>
  <c r="W83" i="21"/>
  <c r="X84" i="21"/>
  <c r="Y85" i="21"/>
  <c r="Z86" i="21"/>
  <c r="AA87" i="21"/>
  <c r="AB88" i="21"/>
  <c r="AC89" i="21"/>
  <c r="AD90" i="21"/>
  <c r="AE91" i="21"/>
  <c r="AF92" i="21"/>
  <c r="AG93" i="21"/>
  <c r="AH94" i="21"/>
  <c r="AI95" i="21"/>
  <c r="AJ96" i="21"/>
  <c r="AK97" i="21"/>
  <c r="AL98" i="21"/>
  <c r="AM99" i="21"/>
  <c r="AN100" i="21"/>
  <c r="AO101" i="21"/>
  <c r="AP102" i="21"/>
  <c r="AQ103" i="21"/>
  <c r="AR104" i="21"/>
  <c r="AS105" i="21"/>
  <c r="AT106" i="21"/>
  <c r="AU107" i="21"/>
  <c r="AV108" i="21"/>
  <c r="AW109" i="21"/>
  <c r="AX110" i="21"/>
  <c r="AY111" i="21"/>
  <c r="BA111" i="21"/>
  <c r="BA110" i="21"/>
  <c r="BA108" i="21"/>
  <c r="BA109" i="21"/>
  <c r="BA107" i="21"/>
  <c r="BA104" i="21"/>
  <c r="BA106" i="21"/>
  <c r="BA105" i="21"/>
  <c r="BA102" i="21"/>
  <c r="BA101" i="21"/>
  <c r="BA100" i="21"/>
  <c r="BA94" i="21"/>
  <c r="BA93" i="21"/>
  <c r="BA99" i="21"/>
  <c r="BA96" i="21"/>
  <c r="BA91" i="21"/>
  <c r="BA88" i="21"/>
  <c r="BA98" i="21"/>
  <c r="BA97" i="21"/>
  <c r="BA103" i="21"/>
  <c r="BA95" i="21"/>
  <c r="BA92" i="21"/>
  <c r="BA87" i="21"/>
  <c r="BA85" i="21"/>
  <c r="BA78" i="21"/>
  <c r="BA77" i="21"/>
  <c r="BA86" i="21"/>
  <c r="BA83" i="21"/>
  <c r="BA80" i="21"/>
  <c r="BA75" i="21"/>
  <c r="BA72" i="21"/>
  <c r="BA90" i="21"/>
  <c r="BA89" i="21"/>
  <c r="BA82" i="21"/>
  <c r="BA81" i="21"/>
  <c r="BA84" i="21"/>
  <c r="BA79" i="21"/>
  <c r="BA76" i="21"/>
  <c r="BA71" i="21"/>
  <c r="BA68" i="21"/>
  <c r="BA69" i="21"/>
  <c r="BA63" i="21"/>
  <c r="BA62" i="21"/>
  <c r="BA61" i="21"/>
  <c r="BA70" i="21"/>
  <c r="BA67" i="21"/>
  <c r="BA64" i="21"/>
  <c r="BA74" i="21"/>
  <c r="BA73" i="21"/>
  <c r="BA66" i="21"/>
  <c r="BA65" i="21"/>
  <c r="F62" i="20"/>
  <c r="A64" i="19"/>
  <c r="A64" i="20"/>
  <c r="C63" i="20"/>
  <c r="B63" i="20"/>
  <c r="E63" i="20"/>
  <c r="A65" i="21" s="1"/>
  <c r="D62" i="20"/>
  <c r="D65" i="21" l="1"/>
  <c r="E66" i="21"/>
  <c r="F67" i="21"/>
  <c r="H69" i="21"/>
  <c r="I70" i="21"/>
  <c r="J71" i="21"/>
  <c r="K72" i="21"/>
  <c r="L73" i="21"/>
  <c r="M74" i="21"/>
  <c r="N75" i="21"/>
  <c r="O76" i="21"/>
  <c r="P77" i="21"/>
  <c r="Q78" i="21"/>
  <c r="R79" i="21"/>
  <c r="S80" i="21"/>
  <c r="T81" i="21"/>
  <c r="U82" i="21"/>
  <c r="V83" i="21"/>
  <c r="W84" i="21"/>
  <c r="X85" i="21"/>
  <c r="Y86" i="21"/>
  <c r="Z87" i="21"/>
  <c r="AA88" i="21"/>
  <c r="AB89" i="21"/>
  <c r="AC90" i="21"/>
  <c r="AD91" i="21"/>
  <c r="AE92" i="21"/>
  <c r="AF93" i="21"/>
  <c r="AG94" i="21"/>
  <c r="AH95" i="21"/>
  <c r="AI96" i="21"/>
  <c r="AJ97" i="21"/>
  <c r="AK98" i="21"/>
  <c r="AL99" i="21"/>
  <c r="AM100" i="21"/>
  <c r="AN101" i="21"/>
  <c r="AO102" i="21"/>
  <c r="AP103" i="21"/>
  <c r="AQ104" i="21"/>
  <c r="AR105" i="21"/>
  <c r="AS106" i="21"/>
  <c r="AT107" i="21"/>
  <c r="AU108" i="21"/>
  <c r="AV109" i="21"/>
  <c r="AW110" i="21"/>
  <c r="AX111" i="21"/>
  <c r="BB111" i="21"/>
  <c r="BB110" i="21"/>
  <c r="BB109" i="21"/>
  <c r="BB107" i="21"/>
  <c r="BB106" i="21"/>
  <c r="BB105" i="21"/>
  <c r="BB103" i="21"/>
  <c r="BB100" i="21"/>
  <c r="BB108" i="21"/>
  <c r="BB104" i="21"/>
  <c r="BB101" i="21"/>
  <c r="BB99" i="21"/>
  <c r="BB96" i="21"/>
  <c r="BB91" i="21"/>
  <c r="BB102" i="21"/>
  <c r="BB98" i="21"/>
  <c r="BB97" i="21"/>
  <c r="BB90" i="21"/>
  <c r="BB89" i="21"/>
  <c r="BB95" i="21"/>
  <c r="BB92" i="21"/>
  <c r="BB94" i="21"/>
  <c r="BB93" i="21"/>
  <c r="BB86" i="21"/>
  <c r="BB83" i="21"/>
  <c r="BB80" i="21"/>
  <c r="BB75" i="21"/>
  <c r="BB88" i="21"/>
  <c r="BB87" i="21"/>
  <c r="BB82" i="21"/>
  <c r="BB81" i="21"/>
  <c r="BB74" i="21"/>
  <c r="BB73" i="21"/>
  <c r="BB84" i="21"/>
  <c r="BB79" i="21"/>
  <c r="BB76" i="21"/>
  <c r="BB85" i="21"/>
  <c r="BB78" i="21"/>
  <c r="BB77" i="21"/>
  <c r="BB70" i="21"/>
  <c r="BB69" i="21"/>
  <c r="BB62" i="21"/>
  <c r="BB68" i="21"/>
  <c r="BB67" i="21"/>
  <c r="BB64" i="21"/>
  <c r="BB72" i="21"/>
  <c r="BB71" i="21"/>
  <c r="BB66" i="21"/>
  <c r="BB65" i="21"/>
  <c r="BB63" i="21"/>
  <c r="F63" i="20"/>
  <c r="A65" i="19"/>
  <c r="D63" i="20"/>
  <c r="E64" i="20"/>
  <c r="A66" i="21" s="1"/>
  <c r="A65" i="20"/>
  <c r="C64" i="20"/>
  <c r="B64" i="20"/>
  <c r="D66" i="21" l="1"/>
  <c r="E67" i="21"/>
  <c r="F68" i="21"/>
  <c r="H70" i="21"/>
  <c r="I71" i="21"/>
  <c r="J72" i="21"/>
  <c r="K73" i="21"/>
  <c r="L74" i="21"/>
  <c r="M75" i="21"/>
  <c r="N76" i="21"/>
  <c r="O77" i="21"/>
  <c r="P78" i="21"/>
  <c r="Q79" i="21"/>
  <c r="R80" i="21"/>
  <c r="S81" i="21"/>
  <c r="T82" i="21"/>
  <c r="U83" i="21"/>
  <c r="V84" i="21"/>
  <c r="W85" i="21"/>
  <c r="X86" i="21"/>
  <c r="Y87" i="21"/>
  <c r="Z88" i="21"/>
  <c r="AA89" i="21"/>
  <c r="AB90" i="21"/>
  <c r="AC91" i="21"/>
  <c r="AD92" i="21"/>
  <c r="AE93" i="21"/>
  <c r="AF94" i="21"/>
  <c r="AG95" i="21"/>
  <c r="AH96" i="21"/>
  <c r="AI97" i="21"/>
  <c r="AJ98" i="21"/>
  <c r="AK99" i="21"/>
  <c r="AL100" i="21"/>
  <c r="AM101" i="21"/>
  <c r="AN102" i="21"/>
  <c r="AO103" i="21"/>
  <c r="AP104" i="21"/>
  <c r="AQ105" i="21"/>
  <c r="AR106" i="21"/>
  <c r="AS107" i="21"/>
  <c r="AT108" i="21"/>
  <c r="AU109" i="21"/>
  <c r="AV110" i="21"/>
  <c r="AW111" i="21"/>
  <c r="BC111" i="21"/>
  <c r="BC107" i="21"/>
  <c r="BC109" i="21"/>
  <c r="BC108" i="21"/>
  <c r="BC110" i="21"/>
  <c r="BC102" i="21"/>
  <c r="BC101" i="21"/>
  <c r="BC104" i="21"/>
  <c r="BC106" i="21"/>
  <c r="BC105" i="21"/>
  <c r="BC98" i="21"/>
  <c r="BC97" i="21"/>
  <c r="BC95" i="21"/>
  <c r="BC92" i="21"/>
  <c r="BC87" i="21"/>
  <c r="BC103" i="21"/>
  <c r="BC94" i="21"/>
  <c r="BC93" i="21"/>
  <c r="BC100" i="21"/>
  <c r="BC99" i="21"/>
  <c r="BC96" i="21"/>
  <c r="BC91" i="21"/>
  <c r="BC88" i="21"/>
  <c r="BC86" i="21"/>
  <c r="BC82" i="21"/>
  <c r="BC81" i="21"/>
  <c r="BC90" i="21"/>
  <c r="BC89" i="21"/>
  <c r="BC84" i="21"/>
  <c r="BC79" i="21"/>
  <c r="BC76" i="21"/>
  <c r="BC71" i="21"/>
  <c r="BC68" i="21"/>
  <c r="BC85" i="21"/>
  <c r="BC78" i="21"/>
  <c r="BC77" i="21"/>
  <c r="BC83" i="21"/>
  <c r="BC80" i="21"/>
  <c r="BC75" i="21"/>
  <c r="BC72" i="21"/>
  <c r="BC67" i="21"/>
  <c r="BC64" i="21"/>
  <c r="BC70" i="21"/>
  <c r="BC66" i="21"/>
  <c r="BC65" i="21"/>
  <c r="BC74" i="21"/>
  <c r="BC73" i="21"/>
  <c r="BC63" i="21"/>
  <c r="BC69" i="21"/>
  <c r="F64" i="20"/>
  <c r="A66" i="19"/>
  <c r="D64" i="20"/>
  <c r="B65" i="20"/>
  <c r="E65" i="20"/>
  <c r="A67" i="21" s="1"/>
  <c r="A66" i="20"/>
  <c r="C65" i="20"/>
  <c r="D67" i="21" l="1"/>
  <c r="E68" i="21"/>
  <c r="F69" i="21"/>
  <c r="H71" i="21"/>
  <c r="I72" i="21"/>
  <c r="J73" i="21"/>
  <c r="K74" i="21"/>
  <c r="L75" i="21"/>
  <c r="M76" i="21"/>
  <c r="N77" i="21"/>
  <c r="O78" i="21"/>
  <c r="P79" i="21"/>
  <c r="Q80" i="21"/>
  <c r="R81" i="21"/>
  <c r="S82" i="21"/>
  <c r="T83" i="21"/>
  <c r="U84" i="21"/>
  <c r="V85" i="21"/>
  <c r="W86" i="21"/>
  <c r="X87" i="21"/>
  <c r="Y88" i="21"/>
  <c r="Z89" i="21"/>
  <c r="AA90" i="21"/>
  <c r="AB91" i="21"/>
  <c r="AC92" i="21"/>
  <c r="AD93" i="21"/>
  <c r="AE94" i="21"/>
  <c r="AF95" i="21"/>
  <c r="AG96" i="21"/>
  <c r="AH97" i="21"/>
  <c r="AI98" i="21"/>
  <c r="AJ99" i="21"/>
  <c r="AK100" i="21"/>
  <c r="AL101" i="21"/>
  <c r="AM102" i="21"/>
  <c r="AN103" i="21"/>
  <c r="AO104" i="21"/>
  <c r="AP105" i="21"/>
  <c r="AQ106" i="21"/>
  <c r="AR107" i="21"/>
  <c r="AS108" i="21"/>
  <c r="AT109" i="21"/>
  <c r="AU110" i="21"/>
  <c r="AV111" i="21"/>
  <c r="BD110" i="21"/>
  <c r="BD109" i="21"/>
  <c r="BD111" i="21"/>
  <c r="BD108" i="21"/>
  <c r="BD104" i="21"/>
  <c r="BD106" i="21"/>
  <c r="BD105" i="21"/>
  <c r="BD107" i="21"/>
  <c r="BD103" i="21"/>
  <c r="BD102" i="21"/>
  <c r="BD95" i="21"/>
  <c r="BD92" i="21"/>
  <c r="BD94" i="21"/>
  <c r="BD93" i="21"/>
  <c r="BD86" i="21"/>
  <c r="BD100" i="21"/>
  <c r="BD99" i="21"/>
  <c r="BD96" i="21"/>
  <c r="BD91" i="21"/>
  <c r="BD101" i="21"/>
  <c r="BD98" i="21"/>
  <c r="BD97" i="21"/>
  <c r="BD90" i="21"/>
  <c r="BD89" i="21"/>
  <c r="BD88" i="21"/>
  <c r="BD87" i="21"/>
  <c r="BD84" i="21"/>
  <c r="BD79" i="21"/>
  <c r="BD76" i="21"/>
  <c r="BD85" i="21"/>
  <c r="BD78" i="21"/>
  <c r="BD77" i="21"/>
  <c r="BD70" i="21"/>
  <c r="BD69" i="21"/>
  <c r="BD83" i="21"/>
  <c r="BD80" i="21"/>
  <c r="BD75" i="21"/>
  <c r="BD82" i="21"/>
  <c r="BD81" i="21"/>
  <c r="BD74" i="21"/>
  <c r="BD73" i="21"/>
  <c r="BD68" i="21"/>
  <c r="BD66" i="21"/>
  <c r="BD65" i="21"/>
  <c r="BD72" i="21"/>
  <c r="BD71" i="21"/>
  <c r="BD67" i="21"/>
  <c r="BD64" i="21"/>
  <c r="D65" i="20"/>
  <c r="F65" i="20"/>
  <c r="A67" i="19"/>
  <c r="C66" i="20"/>
  <c r="B66" i="20"/>
  <c r="E66" i="20"/>
  <c r="A68" i="21" s="1"/>
  <c r="A67" i="20"/>
  <c r="D68" i="21" l="1"/>
  <c r="E69" i="21"/>
  <c r="F70" i="21"/>
  <c r="H72" i="21"/>
  <c r="I73" i="21"/>
  <c r="J74" i="21"/>
  <c r="K75" i="21"/>
  <c r="L76" i="21"/>
  <c r="M77" i="21"/>
  <c r="N78" i="21"/>
  <c r="O79" i="21"/>
  <c r="P80" i="21"/>
  <c r="Q81" i="21"/>
  <c r="R82" i="21"/>
  <c r="S83" i="21"/>
  <c r="T84" i="21"/>
  <c r="U85" i="21"/>
  <c r="V86" i="21"/>
  <c r="W87" i="21"/>
  <c r="X88" i="21"/>
  <c r="Y89" i="21"/>
  <c r="Z90" i="21"/>
  <c r="AA91" i="21"/>
  <c r="AB92" i="21"/>
  <c r="AC93" i="21"/>
  <c r="AD94" i="21"/>
  <c r="AE95" i="21"/>
  <c r="AF96" i="21"/>
  <c r="AG97" i="21"/>
  <c r="AH98" i="21"/>
  <c r="AI99" i="21"/>
  <c r="AJ100" i="21"/>
  <c r="AK101" i="21"/>
  <c r="AL102" i="21"/>
  <c r="AM103" i="21"/>
  <c r="AN104" i="21"/>
  <c r="AO105" i="21"/>
  <c r="AP106" i="21"/>
  <c r="AQ107" i="21"/>
  <c r="AR108" i="21"/>
  <c r="AS109" i="21"/>
  <c r="AT110" i="21"/>
  <c r="AU111" i="21"/>
  <c r="BE111" i="21"/>
  <c r="BE109" i="21"/>
  <c r="BE108" i="21"/>
  <c r="BE110" i="21"/>
  <c r="BE107" i="21"/>
  <c r="BE104" i="21"/>
  <c r="BE106" i="21"/>
  <c r="BE105" i="21"/>
  <c r="BE102" i="21"/>
  <c r="BE101" i="21"/>
  <c r="BE94" i="21"/>
  <c r="BE93" i="21"/>
  <c r="BE103" i="21"/>
  <c r="BE100" i="21"/>
  <c r="BE99" i="21"/>
  <c r="BE96" i="21"/>
  <c r="BE91" i="21"/>
  <c r="BE88" i="21"/>
  <c r="BE98" i="21"/>
  <c r="BE97" i="21"/>
  <c r="BE95" i="21"/>
  <c r="BE92" i="21"/>
  <c r="BE87" i="21"/>
  <c r="BE90" i="21"/>
  <c r="BE89" i="21"/>
  <c r="BE85" i="21"/>
  <c r="BE78" i="21"/>
  <c r="BE77" i="21"/>
  <c r="BE83" i="21"/>
  <c r="BE80" i="21"/>
  <c r="BE75" i="21"/>
  <c r="BE72" i="21"/>
  <c r="BE82" i="21"/>
  <c r="BE81" i="21"/>
  <c r="BE86" i="21"/>
  <c r="BE84" i="21"/>
  <c r="BE79" i="21"/>
  <c r="BE76" i="21"/>
  <c r="BE71" i="21"/>
  <c r="BE68" i="21"/>
  <c r="BE70" i="21"/>
  <c r="BE74" i="21"/>
  <c r="BE73" i="21"/>
  <c r="BE69" i="21"/>
  <c r="BE67" i="21"/>
  <c r="BE66" i="21"/>
  <c r="BE65" i="21"/>
  <c r="F66" i="20"/>
  <c r="A68" i="19"/>
  <c r="D66" i="20"/>
  <c r="A68" i="20"/>
  <c r="C67" i="20"/>
  <c r="B67" i="20"/>
  <c r="E67" i="20"/>
  <c r="A69" i="21" s="1"/>
  <c r="D69" i="21" l="1"/>
  <c r="E70" i="21"/>
  <c r="F71" i="21"/>
  <c r="H73" i="21"/>
  <c r="I74" i="21"/>
  <c r="J75" i="21"/>
  <c r="K76" i="21"/>
  <c r="L77" i="21"/>
  <c r="M78" i="21"/>
  <c r="N79" i="21"/>
  <c r="O80" i="21"/>
  <c r="P81" i="21"/>
  <c r="Q82" i="21"/>
  <c r="R83" i="21"/>
  <c r="S84" i="21"/>
  <c r="T85" i="21"/>
  <c r="U86" i="21"/>
  <c r="V87" i="21"/>
  <c r="W88" i="21"/>
  <c r="X89" i="21"/>
  <c r="Y90" i="21"/>
  <c r="Z91" i="21"/>
  <c r="AA92" i="21"/>
  <c r="AB93" i="21"/>
  <c r="AC94" i="21"/>
  <c r="AD95" i="21"/>
  <c r="AE96" i="21"/>
  <c r="AF97" i="21"/>
  <c r="AG98" i="21"/>
  <c r="AH99" i="21"/>
  <c r="AI100" i="21"/>
  <c r="AJ101" i="21"/>
  <c r="AK102" i="21"/>
  <c r="AL103" i="21"/>
  <c r="AM104" i="21"/>
  <c r="AN105" i="21"/>
  <c r="AO106" i="21"/>
  <c r="AP107" i="21"/>
  <c r="AQ108" i="21"/>
  <c r="AR109" i="21"/>
  <c r="AS110" i="21"/>
  <c r="AT111" i="21"/>
  <c r="BF111" i="21"/>
  <c r="BF110" i="21"/>
  <c r="BF109" i="21"/>
  <c r="BF106" i="21"/>
  <c r="BF105" i="21"/>
  <c r="BF108" i="21"/>
  <c r="BF103" i="21"/>
  <c r="BF100" i="21"/>
  <c r="BF107" i="21"/>
  <c r="BF104" i="21"/>
  <c r="BF99" i="21"/>
  <c r="BF96" i="21"/>
  <c r="BF91" i="21"/>
  <c r="BF98" i="21"/>
  <c r="BF97" i="21"/>
  <c r="BF90" i="21"/>
  <c r="BF89" i="21"/>
  <c r="BF101" i="21"/>
  <c r="BF95" i="21"/>
  <c r="BF92" i="21"/>
  <c r="BF102" i="21"/>
  <c r="BF94" i="21"/>
  <c r="BF93" i="21"/>
  <c r="BF86" i="21"/>
  <c r="BF83" i="21"/>
  <c r="BF80" i="21"/>
  <c r="BF75" i="21"/>
  <c r="BF82" i="21"/>
  <c r="BF81" i="21"/>
  <c r="BF74" i="21"/>
  <c r="BF73" i="21"/>
  <c r="BF84" i="21"/>
  <c r="BF79" i="21"/>
  <c r="BF76" i="21"/>
  <c r="BF88" i="21"/>
  <c r="BF87" i="21"/>
  <c r="BF85" i="21"/>
  <c r="BF78" i="21"/>
  <c r="BF77" i="21"/>
  <c r="BF70" i="21"/>
  <c r="BF69" i="21"/>
  <c r="BF72" i="21"/>
  <c r="BF71" i="21"/>
  <c r="BF67" i="21"/>
  <c r="BF66" i="21"/>
  <c r="BF68" i="21"/>
  <c r="F67" i="20"/>
  <c r="A69" i="19"/>
  <c r="E68" i="20"/>
  <c r="A70" i="21" s="1"/>
  <c r="A69" i="20"/>
  <c r="C68" i="20"/>
  <c r="B68" i="20"/>
  <c r="D67" i="20"/>
  <c r="D70" i="21" l="1"/>
  <c r="E71" i="21"/>
  <c r="F72" i="21"/>
  <c r="H74" i="21"/>
  <c r="I75" i="21"/>
  <c r="J76" i="21"/>
  <c r="K77" i="21"/>
  <c r="L78" i="21"/>
  <c r="M79" i="21"/>
  <c r="N80" i="21"/>
  <c r="O81" i="21"/>
  <c r="P82" i="21"/>
  <c r="Q83" i="21"/>
  <c r="R84" i="21"/>
  <c r="S85" i="21"/>
  <c r="T86" i="21"/>
  <c r="U87" i="21"/>
  <c r="V88" i="21"/>
  <c r="W89" i="21"/>
  <c r="X90" i="21"/>
  <c r="Y91" i="21"/>
  <c r="Z92" i="21"/>
  <c r="AA93" i="21"/>
  <c r="AB94" i="21"/>
  <c r="AC95" i="21"/>
  <c r="AD96" i="21"/>
  <c r="AE97" i="21"/>
  <c r="AF98" i="21"/>
  <c r="AG99" i="21"/>
  <c r="AH100" i="21"/>
  <c r="AI101" i="21"/>
  <c r="AJ102" i="21"/>
  <c r="AK103" i="21"/>
  <c r="AL104" i="21"/>
  <c r="AM105" i="21"/>
  <c r="AN106" i="21"/>
  <c r="AO107" i="21"/>
  <c r="AP108" i="21"/>
  <c r="AQ109" i="21"/>
  <c r="AR110" i="21"/>
  <c r="AS111" i="21"/>
  <c r="BG111" i="21"/>
  <c r="BG107" i="21"/>
  <c r="BG110" i="21"/>
  <c r="BG108" i="21"/>
  <c r="BG109" i="21"/>
  <c r="BG102" i="21"/>
  <c r="BG101" i="21"/>
  <c r="BG104" i="21"/>
  <c r="BG106" i="21"/>
  <c r="BG105" i="21"/>
  <c r="BG103" i="21"/>
  <c r="BG100" i="21"/>
  <c r="BG98" i="21"/>
  <c r="BG97" i="21"/>
  <c r="BG95" i="21"/>
  <c r="BG92" i="21"/>
  <c r="BG87" i="21"/>
  <c r="BG94" i="21"/>
  <c r="BG93" i="21"/>
  <c r="BG99" i="21"/>
  <c r="BG96" i="21"/>
  <c r="BG91" i="21"/>
  <c r="BG88" i="21"/>
  <c r="BG82" i="21"/>
  <c r="BG81" i="21"/>
  <c r="BG84" i="21"/>
  <c r="BG79" i="21"/>
  <c r="BG76" i="21"/>
  <c r="BG71" i="21"/>
  <c r="BG68" i="21"/>
  <c r="BG86" i="21"/>
  <c r="BG85" i="21"/>
  <c r="BG78" i="21"/>
  <c r="BG77" i="21"/>
  <c r="BG90" i="21"/>
  <c r="BG89" i="21"/>
  <c r="BG83" i="21"/>
  <c r="BG80" i="21"/>
  <c r="BG75" i="21"/>
  <c r="BG72" i="21"/>
  <c r="BG74" i="21"/>
  <c r="BG73" i="21"/>
  <c r="BG67" i="21"/>
  <c r="BG69" i="21"/>
  <c r="BG70" i="21"/>
  <c r="F68" i="20"/>
  <c r="A70" i="19"/>
  <c r="B69" i="20"/>
  <c r="E69" i="20"/>
  <c r="A71" i="21" s="1"/>
  <c r="A70" i="20"/>
  <c r="C69" i="20"/>
  <c r="D68" i="20"/>
  <c r="D71" i="21" l="1"/>
  <c r="E72" i="21"/>
  <c r="F73" i="21"/>
  <c r="H75" i="21"/>
  <c r="I76" i="21"/>
  <c r="J77" i="21"/>
  <c r="K78" i="21"/>
  <c r="L79" i="21"/>
  <c r="M80" i="21"/>
  <c r="N81" i="21"/>
  <c r="O82" i="21"/>
  <c r="P83" i="21"/>
  <c r="Q84" i="21"/>
  <c r="R85" i="21"/>
  <c r="S86" i="21"/>
  <c r="T87" i="21"/>
  <c r="U88" i="21"/>
  <c r="V89" i="21"/>
  <c r="W90" i="21"/>
  <c r="X91" i="21"/>
  <c r="Y92" i="21"/>
  <c r="Z93" i="21"/>
  <c r="AA94" i="21"/>
  <c r="AB95" i="21"/>
  <c r="AC96" i="21"/>
  <c r="AD97" i="21"/>
  <c r="AE98" i="21"/>
  <c r="AF99" i="21"/>
  <c r="AG100" i="21"/>
  <c r="AH101" i="21"/>
  <c r="AI102" i="21"/>
  <c r="AJ103" i="21"/>
  <c r="AK104" i="21"/>
  <c r="AL105" i="21"/>
  <c r="AM106" i="21"/>
  <c r="AN107" i="21"/>
  <c r="AO108" i="21"/>
  <c r="AP109" i="21"/>
  <c r="AQ110" i="21"/>
  <c r="AR111" i="21"/>
  <c r="BH110" i="21"/>
  <c r="BH109" i="21"/>
  <c r="BH108" i="21"/>
  <c r="BH111" i="21"/>
  <c r="BH107" i="21"/>
  <c r="BH104" i="21"/>
  <c r="BH106" i="21"/>
  <c r="BH105" i="21"/>
  <c r="BH103" i="21"/>
  <c r="BH100" i="21"/>
  <c r="BH95" i="21"/>
  <c r="BH92" i="21"/>
  <c r="BH101" i="21"/>
  <c r="BH94" i="21"/>
  <c r="BH93" i="21"/>
  <c r="BH86" i="21"/>
  <c r="BH102" i="21"/>
  <c r="BH99" i="21"/>
  <c r="BH96" i="21"/>
  <c r="BH91" i="21"/>
  <c r="BH98" i="21"/>
  <c r="BH97" i="21"/>
  <c r="BH90" i="21"/>
  <c r="BH89" i="21"/>
  <c r="BH84" i="21"/>
  <c r="BH79" i="21"/>
  <c r="BH76" i="21"/>
  <c r="BH85" i="21"/>
  <c r="BH78" i="21"/>
  <c r="BH77" i="21"/>
  <c r="BH70" i="21"/>
  <c r="BH69" i="21"/>
  <c r="BH88" i="21"/>
  <c r="BH87" i="21"/>
  <c r="BH83" i="21"/>
  <c r="BH80" i="21"/>
  <c r="BH75" i="21"/>
  <c r="BH82" i="21"/>
  <c r="BH81" i="21"/>
  <c r="BH74" i="21"/>
  <c r="BH73" i="21"/>
  <c r="BH68" i="21"/>
  <c r="BH72" i="21"/>
  <c r="BH71" i="21"/>
  <c r="F69" i="20"/>
  <c r="A71" i="19"/>
  <c r="D69" i="20"/>
  <c r="C70" i="20"/>
  <c r="B70" i="20"/>
  <c r="E70" i="20"/>
  <c r="A72" i="21" s="1"/>
  <c r="A71" i="20"/>
  <c r="D72" i="21" l="1"/>
  <c r="E73" i="21"/>
  <c r="F74" i="21"/>
  <c r="H76" i="21"/>
  <c r="I77" i="21"/>
  <c r="J78" i="21"/>
  <c r="K79" i="21"/>
  <c r="L80" i="21"/>
  <c r="M81" i="21"/>
  <c r="N82" i="21"/>
  <c r="O83" i="21"/>
  <c r="P84" i="21"/>
  <c r="Q85" i="21"/>
  <c r="R86" i="21"/>
  <c r="S87" i="21"/>
  <c r="T88" i="21"/>
  <c r="U89" i="21"/>
  <c r="V90" i="21"/>
  <c r="W91" i="21"/>
  <c r="X92" i="21"/>
  <c r="Y93" i="21"/>
  <c r="Z94" i="21"/>
  <c r="AA95" i="21"/>
  <c r="AB96" i="21"/>
  <c r="AC97" i="21"/>
  <c r="AD98" i="21"/>
  <c r="AE99" i="21"/>
  <c r="AF100" i="21"/>
  <c r="AG101" i="21"/>
  <c r="AH102" i="21"/>
  <c r="AI103" i="21"/>
  <c r="AJ104" i="21"/>
  <c r="AK105" i="21"/>
  <c r="AL106" i="21"/>
  <c r="AM107" i="21"/>
  <c r="AN108" i="21"/>
  <c r="AO109" i="21"/>
  <c r="AP110" i="21"/>
  <c r="AQ111" i="21"/>
  <c r="BI111" i="21"/>
  <c r="BI110" i="21"/>
  <c r="BI108" i="21"/>
  <c r="BI109" i="21"/>
  <c r="BI107" i="21"/>
  <c r="BI104" i="21"/>
  <c r="BI106" i="21"/>
  <c r="BI105" i="21"/>
  <c r="BI102" i="21"/>
  <c r="BI101" i="21"/>
  <c r="BI94" i="21"/>
  <c r="BI93" i="21"/>
  <c r="BI99" i="21"/>
  <c r="BI96" i="21"/>
  <c r="BI91" i="21"/>
  <c r="BI88" i="21"/>
  <c r="BI98" i="21"/>
  <c r="BI97" i="21"/>
  <c r="BI103" i="21"/>
  <c r="BI100" i="21"/>
  <c r="BI95" i="21"/>
  <c r="BI92" i="21"/>
  <c r="BI87" i="21"/>
  <c r="BI85" i="21"/>
  <c r="BI78" i="21"/>
  <c r="BI77" i="21"/>
  <c r="BI86" i="21"/>
  <c r="BI83" i="21"/>
  <c r="BI80" i="21"/>
  <c r="BI75" i="21"/>
  <c r="BI72" i="21"/>
  <c r="BI90" i="21"/>
  <c r="BI89" i="21"/>
  <c r="BI82" i="21"/>
  <c r="BI81" i="21"/>
  <c r="BI84" i="21"/>
  <c r="BI79" i="21"/>
  <c r="BI76" i="21"/>
  <c r="BI71" i="21"/>
  <c r="BI69" i="21"/>
  <c r="BI70" i="21"/>
  <c r="BI74" i="21"/>
  <c r="BI73" i="21"/>
  <c r="F70" i="20"/>
  <c r="A72" i="19"/>
  <c r="A72" i="20"/>
  <c r="C71" i="20"/>
  <c r="B71" i="20"/>
  <c r="E71" i="20"/>
  <c r="A73" i="21" s="1"/>
  <c r="D70" i="20"/>
  <c r="D73" i="21" l="1"/>
  <c r="E74" i="21"/>
  <c r="F75" i="21"/>
  <c r="H77" i="21"/>
  <c r="I78" i="21"/>
  <c r="J79" i="21"/>
  <c r="K80" i="21"/>
  <c r="L81" i="21"/>
  <c r="M82" i="21"/>
  <c r="N83" i="21"/>
  <c r="O84" i="21"/>
  <c r="P85" i="21"/>
  <c r="Q86" i="21"/>
  <c r="R87" i="21"/>
  <c r="S88" i="21"/>
  <c r="T89" i="21"/>
  <c r="U90" i="21"/>
  <c r="V91" i="21"/>
  <c r="W92" i="21"/>
  <c r="X93" i="21"/>
  <c r="Y94" i="21"/>
  <c r="Z95" i="21"/>
  <c r="AA96" i="21"/>
  <c r="AB97" i="21"/>
  <c r="AC98" i="21"/>
  <c r="AD99" i="21"/>
  <c r="AE100" i="21"/>
  <c r="AF101" i="21"/>
  <c r="AG102" i="21"/>
  <c r="AH103" i="21"/>
  <c r="AI104" i="21"/>
  <c r="AJ105" i="21"/>
  <c r="AK106" i="21"/>
  <c r="AL107" i="21"/>
  <c r="AM108" i="21"/>
  <c r="AN109" i="21"/>
  <c r="AO110" i="21"/>
  <c r="AP111" i="21"/>
  <c r="BJ111" i="21"/>
  <c r="BJ110" i="21"/>
  <c r="BJ109" i="21"/>
  <c r="BJ108" i="21"/>
  <c r="BJ107" i="21"/>
  <c r="BJ106" i="21"/>
  <c r="BJ105" i="21"/>
  <c r="BJ103" i="21"/>
  <c r="BJ100" i="21"/>
  <c r="BJ104" i="21"/>
  <c r="BJ101" i="21"/>
  <c r="BJ99" i="21"/>
  <c r="BJ96" i="21"/>
  <c r="BJ91" i="21"/>
  <c r="BJ102" i="21"/>
  <c r="BJ98" i="21"/>
  <c r="BJ97" i="21"/>
  <c r="BJ90" i="21"/>
  <c r="BJ89" i="21"/>
  <c r="BJ95" i="21"/>
  <c r="BJ92" i="21"/>
  <c r="BJ94" i="21"/>
  <c r="BJ93" i="21"/>
  <c r="BJ86" i="21"/>
  <c r="BJ83" i="21"/>
  <c r="BJ80" i="21"/>
  <c r="BJ75" i="21"/>
  <c r="BJ88" i="21"/>
  <c r="BJ87" i="21"/>
  <c r="BJ82" i="21"/>
  <c r="BJ81" i="21"/>
  <c r="BJ74" i="21"/>
  <c r="BJ73" i="21"/>
  <c r="BJ84" i="21"/>
  <c r="BJ79" i="21"/>
  <c r="BJ76" i="21"/>
  <c r="BJ85" i="21"/>
  <c r="BJ78" i="21"/>
  <c r="BJ77" i="21"/>
  <c r="BJ70" i="21"/>
  <c r="BJ72" i="21"/>
  <c r="BJ71" i="21"/>
  <c r="F71" i="20"/>
  <c r="A73" i="19"/>
  <c r="E72" i="20"/>
  <c r="A74" i="21" s="1"/>
  <c r="A73" i="20"/>
  <c r="C72" i="20"/>
  <c r="B72" i="20"/>
  <c r="D71" i="20"/>
  <c r="D74" i="21" l="1"/>
  <c r="E75" i="21"/>
  <c r="F76" i="21"/>
  <c r="H78" i="21"/>
  <c r="I79" i="21"/>
  <c r="J80" i="21"/>
  <c r="K81" i="21"/>
  <c r="L82" i="21"/>
  <c r="M83" i="21"/>
  <c r="N84" i="21"/>
  <c r="O85" i="21"/>
  <c r="P86" i="21"/>
  <c r="Q87" i="21"/>
  <c r="R88" i="21"/>
  <c r="S89" i="21"/>
  <c r="T90" i="21"/>
  <c r="U91" i="21"/>
  <c r="V92" i="21"/>
  <c r="W93" i="21"/>
  <c r="X94" i="21"/>
  <c r="Y95" i="21"/>
  <c r="Z96" i="21"/>
  <c r="AA97" i="21"/>
  <c r="AB98" i="21"/>
  <c r="AC99" i="21"/>
  <c r="AD100" i="21"/>
  <c r="AE101" i="21"/>
  <c r="AF102" i="21"/>
  <c r="AG103" i="21"/>
  <c r="AH104" i="21"/>
  <c r="AI105" i="21"/>
  <c r="AJ106" i="21"/>
  <c r="AK107" i="21"/>
  <c r="AL108" i="21"/>
  <c r="AM109" i="21"/>
  <c r="AN110" i="21"/>
  <c r="AO111" i="21"/>
  <c r="BK111" i="21"/>
  <c r="BK107" i="21"/>
  <c r="BK109" i="21"/>
  <c r="BK108" i="21"/>
  <c r="BK110" i="21"/>
  <c r="BK102" i="21"/>
  <c r="BK101" i="21"/>
  <c r="BK104" i="21"/>
  <c r="BK106" i="21"/>
  <c r="BK105" i="21"/>
  <c r="BK98" i="21"/>
  <c r="BK97" i="21"/>
  <c r="BK95" i="21"/>
  <c r="BK92" i="21"/>
  <c r="BK87" i="21"/>
  <c r="BK103" i="21"/>
  <c r="BK100" i="21"/>
  <c r="BK94" i="21"/>
  <c r="BK93" i="21"/>
  <c r="BK99" i="21"/>
  <c r="BK96" i="21"/>
  <c r="BK91" i="21"/>
  <c r="BK88" i="21"/>
  <c r="BK86" i="21"/>
  <c r="BK82" i="21"/>
  <c r="BK81" i="21"/>
  <c r="BK90" i="21"/>
  <c r="BK89" i="21"/>
  <c r="BK84" i="21"/>
  <c r="BK79" i="21"/>
  <c r="BK76" i="21"/>
  <c r="BK71" i="21"/>
  <c r="BK85" i="21"/>
  <c r="BK78" i="21"/>
  <c r="BK77" i="21"/>
  <c r="BK83" i="21"/>
  <c r="BK80" i="21"/>
  <c r="BK75" i="21"/>
  <c r="BK72" i="21"/>
  <c r="BK74" i="21"/>
  <c r="BK73" i="21"/>
  <c r="F72" i="20"/>
  <c r="A74" i="19"/>
  <c r="D72" i="20"/>
  <c r="B73" i="20"/>
  <c r="E73" i="20"/>
  <c r="A75" i="21" s="1"/>
  <c r="A74" i="20"/>
  <c r="C73" i="20"/>
  <c r="D75" i="21" l="1"/>
  <c r="E76" i="21"/>
  <c r="F77" i="21"/>
  <c r="H79" i="21"/>
  <c r="I80" i="21"/>
  <c r="J81" i="21"/>
  <c r="K82" i="21"/>
  <c r="L83" i="21"/>
  <c r="M84" i="21"/>
  <c r="N85" i="21"/>
  <c r="O86" i="21"/>
  <c r="P87" i="21"/>
  <c r="Q88" i="21"/>
  <c r="R89" i="21"/>
  <c r="S90" i="21"/>
  <c r="T91" i="21"/>
  <c r="U92" i="21"/>
  <c r="V93" i="21"/>
  <c r="W94" i="21"/>
  <c r="X95" i="21"/>
  <c r="Y96" i="21"/>
  <c r="Z97" i="21"/>
  <c r="AA98" i="21"/>
  <c r="AB99" i="21"/>
  <c r="AC100" i="21"/>
  <c r="AD101" i="21"/>
  <c r="AE102" i="21"/>
  <c r="AF103" i="21"/>
  <c r="AG104" i="21"/>
  <c r="AH105" i="21"/>
  <c r="AI106" i="21"/>
  <c r="AJ107" i="21"/>
  <c r="AK108" i="21"/>
  <c r="AL109" i="21"/>
  <c r="AM110" i="21"/>
  <c r="AN111" i="21"/>
  <c r="BL110" i="21"/>
  <c r="BL109" i="21"/>
  <c r="BL108" i="21"/>
  <c r="BL111" i="21"/>
  <c r="BL104" i="21"/>
  <c r="BL106" i="21"/>
  <c r="BL105" i="21"/>
  <c r="BL107" i="21"/>
  <c r="BL103" i="21"/>
  <c r="BL100" i="21"/>
  <c r="BL102" i="21"/>
  <c r="BL95" i="21"/>
  <c r="BL92" i="21"/>
  <c r="BL94" i="21"/>
  <c r="BL93" i="21"/>
  <c r="BL86" i="21"/>
  <c r="BL99" i="21"/>
  <c r="BL96" i="21"/>
  <c r="BL91" i="21"/>
  <c r="BL101" i="21"/>
  <c r="BL98" i="21"/>
  <c r="BL97" i="21"/>
  <c r="BL90" i="21"/>
  <c r="BL89" i="21"/>
  <c r="BL88" i="21"/>
  <c r="BL87" i="21"/>
  <c r="BL84" i="21"/>
  <c r="BL79" i="21"/>
  <c r="BL76" i="21"/>
  <c r="BL85" i="21"/>
  <c r="BL78" i="21"/>
  <c r="BL77" i="21"/>
  <c r="BL83" i="21"/>
  <c r="BL80" i="21"/>
  <c r="BL75" i="21"/>
  <c r="BL82" i="21"/>
  <c r="BL81" i="21"/>
  <c r="BL74" i="21"/>
  <c r="BL73" i="21"/>
  <c r="BL72" i="21"/>
  <c r="F73" i="20"/>
  <c r="A75" i="19"/>
  <c r="D73" i="20"/>
  <c r="A75" i="20"/>
  <c r="C74" i="20"/>
  <c r="B74" i="20"/>
  <c r="E74" i="20"/>
  <c r="A76" i="21" s="1"/>
  <c r="D76" i="21" l="1"/>
  <c r="E77" i="21"/>
  <c r="F78" i="21"/>
  <c r="H80" i="21"/>
  <c r="I81" i="21"/>
  <c r="J82" i="21"/>
  <c r="K83" i="21"/>
  <c r="L84" i="21"/>
  <c r="M85" i="21"/>
  <c r="N86" i="21"/>
  <c r="O87" i="21"/>
  <c r="P88" i="21"/>
  <c r="Q89" i="21"/>
  <c r="R90" i="21"/>
  <c r="S91" i="21"/>
  <c r="T92" i="21"/>
  <c r="U93" i="21"/>
  <c r="V94" i="21"/>
  <c r="W95" i="21"/>
  <c r="X96" i="21"/>
  <c r="Y97" i="21"/>
  <c r="Z98" i="21"/>
  <c r="AA99" i="21"/>
  <c r="AB100" i="21"/>
  <c r="AC101" i="21"/>
  <c r="AD102" i="21"/>
  <c r="AE103" i="21"/>
  <c r="AF104" i="21"/>
  <c r="AG105" i="21"/>
  <c r="AH106" i="21"/>
  <c r="AI107" i="21"/>
  <c r="AJ108" i="21"/>
  <c r="AK109" i="21"/>
  <c r="AL110" i="21"/>
  <c r="AM111" i="21"/>
  <c r="BM111" i="21"/>
  <c r="BM109" i="21"/>
  <c r="BM108" i="21"/>
  <c r="BM110" i="21"/>
  <c r="BM107" i="21"/>
  <c r="BM104" i="21"/>
  <c r="BM106" i="21"/>
  <c r="BM105" i="21"/>
  <c r="BM102" i="21"/>
  <c r="BM101" i="21"/>
  <c r="BM94" i="21"/>
  <c r="BM93" i="21"/>
  <c r="BM103" i="21"/>
  <c r="BM100" i="21"/>
  <c r="BM99" i="21"/>
  <c r="BM96" i="21"/>
  <c r="BM91" i="21"/>
  <c r="BM88" i="21"/>
  <c r="BM98" i="21"/>
  <c r="BM97" i="21"/>
  <c r="BM95" i="21"/>
  <c r="BM92" i="21"/>
  <c r="BM87" i="21"/>
  <c r="BM90" i="21"/>
  <c r="BM89" i="21"/>
  <c r="BM85" i="21"/>
  <c r="BM78" i="21"/>
  <c r="BM77" i="21"/>
  <c r="BM83" i="21"/>
  <c r="BM80" i="21"/>
  <c r="BM75" i="21"/>
  <c r="BM82" i="21"/>
  <c r="BM81" i="21"/>
  <c r="BM86" i="21"/>
  <c r="BM84" i="21"/>
  <c r="BM79" i="21"/>
  <c r="BM76" i="21"/>
  <c r="BM74" i="21"/>
  <c r="BM73" i="21"/>
  <c r="F74" i="20"/>
  <c r="A76" i="19"/>
  <c r="D74" i="20"/>
  <c r="B75" i="20"/>
  <c r="E75" i="20"/>
  <c r="A77" i="21" s="1"/>
  <c r="A76" i="20"/>
  <c r="C75" i="20"/>
  <c r="D77" i="21" l="1"/>
  <c r="E78" i="21"/>
  <c r="F79" i="21"/>
  <c r="H81" i="21"/>
  <c r="I82" i="21"/>
  <c r="J83" i="21"/>
  <c r="K84" i="21"/>
  <c r="L85" i="21"/>
  <c r="M86" i="21"/>
  <c r="N87" i="21"/>
  <c r="O88" i="21"/>
  <c r="P89" i="21"/>
  <c r="Q90" i="21"/>
  <c r="R91" i="21"/>
  <c r="S92" i="21"/>
  <c r="T93" i="21"/>
  <c r="U94" i="21"/>
  <c r="V95" i="21"/>
  <c r="W96" i="21"/>
  <c r="X97" i="21"/>
  <c r="Y98" i="21"/>
  <c r="Z99" i="21"/>
  <c r="AA100" i="21"/>
  <c r="AB101" i="21"/>
  <c r="AC102" i="21"/>
  <c r="AD103" i="21"/>
  <c r="AE104" i="21"/>
  <c r="AF105" i="21"/>
  <c r="AG106" i="21"/>
  <c r="AH107" i="21"/>
  <c r="AI108" i="21"/>
  <c r="AJ109" i="21"/>
  <c r="AK110" i="21"/>
  <c r="AL111" i="21"/>
  <c r="BN111" i="21"/>
  <c r="BN110" i="21"/>
  <c r="BN109" i="21"/>
  <c r="BN106" i="21"/>
  <c r="BN105" i="21"/>
  <c r="BN103" i="21"/>
  <c r="BN100" i="21"/>
  <c r="BN107" i="21"/>
  <c r="BN108" i="21"/>
  <c r="BN104" i="21"/>
  <c r="BN99" i="21"/>
  <c r="BN96" i="21"/>
  <c r="BN91" i="21"/>
  <c r="BN98" i="21"/>
  <c r="BN97" i="21"/>
  <c r="BN90" i="21"/>
  <c r="BN89" i="21"/>
  <c r="BN101" i="21"/>
  <c r="BN95" i="21"/>
  <c r="BN92" i="21"/>
  <c r="BN102" i="21"/>
  <c r="BN94" i="21"/>
  <c r="BN93" i="21"/>
  <c r="BN86" i="21"/>
  <c r="BN83" i="21"/>
  <c r="BN80" i="21"/>
  <c r="BN75" i="21"/>
  <c r="BN82" i="21"/>
  <c r="BN81" i="21"/>
  <c r="BN74" i="21"/>
  <c r="BN84" i="21"/>
  <c r="BN79" i="21"/>
  <c r="BN76" i="21"/>
  <c r="BN88" i="21"/>
  <c r="BN87" i="21"/>
  <c r="BN85" i="21"/>
  <c r="BN78" i="21"/>
  <c r="BN77" i="21"/>
  <c r="F75" i="20"/>
  <c r="A77" i="19"/>
  <c r="D75" i="20"/>
  <c r="A77" i="20"/>
  <c r="C76" i="20"/>
  <c r="B76" i="20"/>
  <c r="E76" i="20"/>
  <c r="A78" i="21" s="1"/>
  <c r="D78" i="21" l="1"/>
  <c r="E79" i="21"/>
  <c r="F80" i="21"/>
  <c r="H82" i="21"/>
  <c r="I83" i="21"/>
  <c r="J84" i="21"/>
  <c r="K85" i="21"/>
  <c r="L86" i="21"/>
  <c r="M87" i="21"/>
  <c r="N88" i="21"/>
  <c r="O89" i="21"/>
  <c r="P90" i="21"/>
  <c r="Q91" i="21"/>
  <c r="R92" i="21"/>
  <c r="S93" i="21"/>
  <c r="T94" i="21"/>
  <c r="U95" i="21"/>
  <c r="V96" i="21"/>
  <c r="W97" i="21"/>
  <c r="X98" i="21"/>
  <c r="Y99" i="21"/>
  <c r="Z100" i="21"/>
  <c r="AA101" i="21"/>
  <c r="AB102" i="21"/>
  <c r="AC103" i="21"/>
  <c r="AD104" i="21"/>
  <c r="AE105" i="21"/>
  <c r="AF106" i="21"/>
  <c r="AG107" i="21"/>
  <c r="AH108" i="21"/>
  <c r="AI109" i="21"/>
  <c r="AJ110" i="21"/>
  <c r="AK111" i="21"/>
  <c r="F76" i="20"/>
  <c r="A78" i="19"/>
  <c r="D76" i="20"/>
  <c r="E77" i="20"/>
  <c r="A79" i="21" s="1"/>
  <c r="A78" i="20"/>
  <c r="C77" i="20"/>
  <c r="B77" i="20"/>
  <c r="D79" i="21" l="1"/>
  <c r="E80" i="21"/>
  <c r="F81" i="21"/>
  <c r="H83" i="21"/>
  <c r="I84" i="21"/>
  <c r="J85" i="21"/>
  <c r="K86" i="21"/>
  <c r="L87" i="21"/>
  <c r="M88" i="21"/>
  <c r="N89" i="21"/>
  <c r="O90" i="21"/>
  <c r="P91" i="21"/>
  <c r="Q92" i="21"/>
  <c r="R93" i="21"/>
  <c r="S94" i="21"/>
  <c r="T95" i="21"/>
  <c r="U96" i="21"/>
  <c r="V97" i="21"/>
  <c r="W98" i="21"/>
  <c r="X99" i="21"/>
  <c r="Y100" i="21"/>
  <c r="Z101" i="21"/>
  <c r="AA102" i="21"/>
  <c r="AB103" i="21"/>
  <c r="AC104" i="21"/>
  <c r="AD105" i="21"/>
  <c r="AE106" i="21"/>
  <c r="AF107" i="21"/>
  <c r="AG108" i="21"/>
  <c r="AH109" i="21"/>
  <c r="AI110" i="21"/>
  <c r="AJ111" i="21"/>
  <c r="BP110" i="21"/>
  <c r="BP109" i="21"/>
  <c r="BP106" i="21"/>
  <c r="BP111" i="21"/>
  <c r="BP108" i="21"/>
  <c r="BP107" i="21"/>
  <c r="BP104" i="21"/>
  <c r="BP105" i="21"/>
  <c r="BP103" i="21"/>
  <c r="BP100" i="21"/>
  <c r="BP95" i="21"/>
  <c r="BP92" i="21"/>
  <c r="BP101" i="21"/>
  <c r="BP94" i="21"/>
  <c r="BP93" i="21"/>
  <c r="BP86" i="21"/>
  <c r="BP102" i="21"/>
  <c r="BP99" i="21"/>
  <c r="BP96" i="21"/>
  <c r="BP91" i="21"/>
  <c r="BP98" i="21"/>
  <c r="BP97" i="21"/>
  <c r="BP90" i="21"/>
  <c r="BP89" i="21"/>
  <c r="BP84" i="21"/>
  <c r="BP79" i="21"/>
  <c r="BP76" i="21"/>
  <c r="BP85" i="21"/>
  <c r="BP78" i="21"/>
  <c r="BP77" i="21"/>
  <c r="BP88" i="21"/>
  <c r="BP87" i="21"/>
  <c r="BP83" i="21"/>
  <c r="BP80" i="21"/>
  <c r="BP82" i="21"/>
  <c r="BP81" i="21"/>
  <c r="F77" i="20"/>
  <c r="A79" i="19"/>
  <c r="D77" i="20"/>
  <c r="B78" i="20"/>
  <c r="E78" i="20"/>
  <c r="A80" i="21" s="1"/>
  <c r="A79" i="20"/>
  <c r="C78" i="20"/>
  <c r="D80" i="21" l="1"/>
  <c r="E81" i="21"/>
  <c r="F82" i="21"/>
  <c r="H84" i="21"/>
  <c r="I85" i="21"/>
  <c r="J86" i="21"/>
  <c r="K87" i="21"/>
  <c r="L88" i="21"/>
  <c r="M89" i="21"/>
  <c r="N90" i="21"/>
  <c r="O91" i="21"/>
  <c r="P92" i="21"/>
  <c r="Q93" i="21"/>
  <c r="R94" i="21"/>
  <c r="S95" i="21"/>
  <c r="T96" i="21"/>
  <c r="U97" i="21"/>
  <c r="V98" i="21"/>
  <c r="W99" i="21"/>
  <c r="X100" i="21"/>
  <c r="Y101" i="21"/>
  <c r="Z102" i="21"/>
  <c r="AA103" i="21"/>
  <c r="AB104" i="21"/>
  <c r="AC105" i="21"/>
  <c r="AD106" i="21"/>
  <c r="AE107" i="21"/>
  <c r="AF108" i="21"/>
  <c r="AG109" i="21"/>
  <c r="AH110" i="21"/>
  <c r="AI111" i="21"/>
  <c r="BQ111" i="21"/>
  <c r="BQ110" i="21"/>
  <c r="BQ108" i="21"/>
  <c r="BQ109" i="21"/>
  <c r="BQ107" i="21"/>
  <c r="BQ104" i="21"/>
  <c r="BQ105" i="21"/>
  <c r="BQ106" i="21"/>
  <c r="BQ102" i="21"/>
  <c r="BQ101" i="21"/>
  <c r="BQ94" i="21"/>
  <c r="BQ93" i="21"/>
  <c r="BQ99" i="21"/>
  <c r="BQ96" i="21"/>
  <c r="BQ91" i="21"/>
  <c r="BQ88" i="21"/>
  <c r="BQ98" i="21"/>
  <c r="BQ97" i="21"/>
  <c r="BQ103" i="21"/>
  <c r="BQ100" i="21"/>
  <c r="BQ95" i="21"/>
  <c r="BQ92" i="21"/>
  <c r="BQ87" i="21"/>
  <c r="BQ85" i="21"/>
  <c r="BQ78" i="21"/>
  <c r="BQ77" i="21"/>
  <c r="BQ86" i="21"/>
  <c r="BQ83" i="21"/>
  <c r="BQ80" i="21"/>
  <c r="BQ90" i="21"/>
  <c r="BQ89" i="21"/>
  <c r="BQ82" i="21"/>
  <c r="BQ81" i="21"/>
  <c r="BQ84" i="21"/>
  <c r="BQ79" i="21"/>
  <c r="D78" i="20"/>
  <c r="F78" i="20"/>
  <c r="A80" i="19"/>
  <c r="C79" i="20"/>
  <c r="B79" i="20"/>
  <c r="E79" i="20"/>
  <c r="A81" i="21" s="1"/>
  <c r="A80" i="20"/>
  <c r="D81" i="21" l="1"/>
  <c r="E82" i="21"/>
  <c r="F83" i="21"/>
  <c r="H85" i="21"/>
  <c r="I86" i="21"/>
  <c r="J87" i="21"/>
  <c r="K88" i="21"/>
  <c r="L89" i="21"/>
  <c r="M90" i="21"/>
  <c r="N91" i="21"/>
  <c r="O92" i="21"/>
  <c r="P93" i="21"/>
  <c r="Q94" i="21"/>
  <c r="R95" i="21"/>
  <c r="S96" i="21"/>
  <c r="T97" i="21"/>
  <c r="U98" i="21"/>
  <c r="V99" i="21"/>
  <c r="W100" i="21"/>
  <c r="X101" i="21"/>
  <c r="Y102" i="21"/>
  <c r="Z103" i="21"/>
  <c r="AA104" i="21"/>
  <c r="AB105" i="21"/>
  <c r="AC106" i="21"/>
  <c r="AD107" i="21"/>
  <c r="AE108" i="21"/>
  <c r="AF109" i="21"/>
  <c r="AG110" i="21"/>
  <c r="AH111" i="21"/>
  <c r="BR111" i="21"/>
  <c r="BR110" i="21"/>
  <c r="BR109" i="21"/>
  <c r="BR106" i="21"/>
  <c r="BR107" i="21"/>
  <c r="BR105" i="21"/>
  <c r="BR103" i="21"/>
  <c r="BR100" i="21"/>
  <c r="BR108" i="21"/>
  <c r="BR104" i="21"/>
  <c r="BR101" i="21"/>
  <c r="BR99" i="21"/>
  <c r="BR96" i="21"/>
  <c r="BR91" i="21"/>
  <c r="BR102" i="21"/>
  <c r="BR98" i="21"/>
  <c r="BR97" i="21"/>
  <c r="BR90" i="21"/>
  <c r="BR89" i="21"/>
  <c r="BR95" i="21"/>
  <c r="BR92" i="21"/>
  <c r="BR94" i="21"/>
  <c r="BR93" i="21"/>
  <c r="BR86" i="21"/>
  <c r="BR83" i="21"/>
  <c r="BR80" i="21"/>
  <c r="BR88" i="21"/>
  <c r="BR87" i="21"/>
  <c r="BR82" i="21"/>
  <c r="BR81" i="21"/>
  <c r="BR84" i="21"/>
  <c r="BR79" i="21"/>
  <c r="BR85" i="21"/>
  <c r="BR78" i="21"/>
  <c r="F79" i="20"/>
  <c r="A81" i="19"/>
  <c r="D79" i="20"/>
  <c r="A81" i="20"/>
  <c r="C80" i="20"/>
  <c r="B80" i="20"/>
  <c r="E80" i="20"/>
  <c r="A82" i="21" s="1"/>
  <c r="D82" i="21" l="1"/>
  <c r="E83" i="21"/>
  <c r="F84" i="21"/>
  <c r="H86" i="21"/>
  <c r="I87" i="21"/>
  <c r="J88" i="21"/>
  <c r="K89" i="21"/>
  <c r="L90" i="21"/>
  <c r="M91" i="21"/>
  <c r="N92" i="21"/>
  <c r="O93" i="21"/>
  <c r="P94" i="21"/>
  <c r="Q95" i="21"/>
  <c r="R96" i="21"/>
  <c r="S97" i="21"/>
  <c r="T98" i="21"/>
  <c r="U99" i="21"/>
  <c r="V100" i="21"/>
  <c r="W101" i="21"/>
  <c r="X102" i="21"/>
  <c r="Y103" i="21"/>
  <c r="Z104" i="21"/>
  <c r="AA105" i="21"/>
  <c r="AB106" i="21"/>
  <c r="AC107" i="21"/>
  <c r="AD108" i="21"/>
  <c r="AE109" i="21"/>
  <c r="AF110" i="21"/>
  <c r="AG111" i="21"/>
  <c r="BS111" i="21"/>
  <c r="BS107" i="21"/>
  <c r="BS109" i="21"/>
  <c r="BS108" i="21"/>
  <c r="BS110" i="21"/>
  <c r="BS106" i="21"/>
  <c r="BS102" i="21"/>
  <c r="BS101" i="21"/>
  <c r="BS104" i="21"/>
  <c r="BS105" i="21"/>
  <c r="BS98" i="21"/>
  <c r="BS97" i="21"/>
  <c r="BS95" i="21"/>
  <c r="BS92" i="21"/>
  <c r="BS87" i="21"/>
  <c r="BS103" i="21"/>
  <c r="BS100" i="21"/>
  <c r="BS94" i="21"/>
  <c r="BS93" i="21"/>
  <c r="BS99" i="21"/>
  <c r="BS96" i="21"/>
  <c r="BS91" i="21"/>
  <c r="BS88" i="21"/>
  <c r="BS86" i="21"/>
  <c r="BS82" i="21"/>
  <c r="BS81" i="21"/>
  <c r="BS90" i="21"/>
  <c r="BS89" i="21"/>
  <c r="BS84" i="21"/>
  <c r="BS79" i="21"/>
  <c r="BS85" i="21"/>
  <c r="BS83" i="21"/>
  <c r="BS80" i="21"/>
  <c r="F80" i="20"/>
  <c r="A82" i="19"/>
  <c r="D80" i="20"/>
  <c r="E81" i="20"/>
  <c r="A83" i="21" s="1"/>
  <c r="A82" i="20"/>
  <c r="C81" i="20"/>
  <c r="B81" i="20"/>
  <c r="D83" i="21" l="1"/>
  <c r="E84" i="21"/>
  <c r="F85" i="21"/>
  <c r="H87" i="21"/>
  <c r="I88" i="21"/>
  <c r="J89" i="21"/>
  <c r="K90" i="21"/>
  <c r="L91" i="21"/>
  <c r="M92" i="21"/>
  <c r="N93" i="21"/>
  <c r="O94" i="21"/>
  <c r="P95" i="21"/>
  <c r="Q96" i="21"/>
  <c r="R97" i="21"/>
  <c r="S98" i="21"/>
  <c r="T99" i="21"/>
  <c r="U100" i="21"/>
  <c r="V101" i="21"/>
  <c r="W102" i="21"/>
  <c r="X103" i="21"/>
  <c r="Y104" i="21"/>
  <c r="Z105" i="21"/>
  <c r="AA106" i="21"/>
  <c r="AB107" i="21"/>
  <c r="AC108" i="21"/>
  <c r="AD109" i="21"/>
  <c r="AE110" i="21"/>
  <c r="AF111" i="21"/>
  <c r="BT110" i="21"/>
  <c r="BT109" i="21"/>
  <c r="BT111" i="21"/>
  <c r="BT106" i="21"/>
  <c r="BT108" i="21"/>
  <c r="BT104" i="21"/>
  <c r="BT105" i="21"/>
  <c r="BT107" i="21"/>
  <c r="BT103" i="21"/>
  <c r="BT100" i="21"/>
  <c r="BT102" i="21"/>
  <c r="BT95" i="21"/>
  <c r="BT92" i="21"/>
  <c r="BT94" i="21"/>
  <c r="BT93" i="21"/>
  <c r="BT86" i="21"/>
  <c r="BT99" i="21"/>
  <c r="BT96" i="21"/>
  <c r="BT91" i="21"/>
  <c r="BT101" i="21"/>
  <c r="BT98" i="21"/>
  <c r="BT97" i="21"/>
  <c r="BT90" i="21"/>
  <c r="BT89" i="21"/>
  <c r="BT88" i="21"/>
  <c r="BT87" i="21"/>
  <c r="BT84" i="21"/>
  <c r="BT85" i="21"/>
  <c r="BT83" i="21"/>
  <c r="BT80" i="21"/>
  <c r="BT82" i="21"/>
  <c r="BT81" i="21"/>
  <c r="F81" i="20"/>
  <c r="A83" i="19"/>
  <c r="D81" i="20"/>
  <c r="B82" i="20"/>
  <c r="E82" i="20"/>
  <c r="A84" i="21" s="1"/>
  <c r="A83" i="20"/>
  <c r="C82" i="20"/>
  <c r="D84" i="21" l="1"/>
  <c r="E85" i="21"/>
  <c r="F86" i="21"/>
  <c r="H88" i="21"/>
  <c r="I89" i="21"/>
  <c r="J90" i="21"/>
  <c r="K91" i="21"/>
  <c r="L92" i="21"/>
  <c r="M93" i="21"/>
  <c r="N94" i="21"/>
  <c r="O95" i="21"/>
  <c r="P96" i="21"/>
  <c r="Q97" i="21"/>
  <c r="R98" i="21"/>
  <c r="S99" i="21"/>
  <c r="T100" i="21"/>
  <c r="U101" i="21"/>
  <c r="V102" i="21"/>
  <c r="W103" i="21"/>
  <c r="X104" i="21"/>
  <c r="Y105" i="21"/>
  <c r="Z106" i="21"/>
  <c r="AA107" i="21"/>
  <c r="AB108" i="21"/>
  <c r="AC109" i="21"/>
  <c r="AD110" i="21"/>
  <c r="AE111" i="21"/>
  <c r="BU111" i="21"/>
  <c r="BU109" i="21"/>
  <c r="BU108" i="21"/>
  <c r="BU110" i="21"/>
  <c r="BU107" i="21"/>
  <c r="BU106" i="21"/>
  <c r="BU104" i="21"/>
  <c r="BU105" i="21"/>
  <c r="BU102" i="21"/>
  <c r="BU101" i="21"/>
  <c r="BU94" i="21"/>
  <c r="BU93" i="21"/>
  <c r="BU103" i="21"/>
  <c r="BU100" i="21"/>
  <c r="BU99" i="21"/>
  <c r="BU96" i="21"/>
  <c r="BU91" i="21"/>
  <c r="BU88" i="21"/>
  <c r="BU98" i="21"/>
  <c r="BU97" i="21"/>
  <c r="BU90" i="21"/>
  <c r="BU95" i="21"/>
  <c r="BU92" i="21"/>
  <c r="BU87" i="21"/>
  <c r="BU89" i="21"/>
  <c r="BU85" i="21"/>
  <c r="BU83" i="21"/>
  <c r="BU82" i="21"/>
  <c r="BU81" i="21"/>
  <c r="BU86" i="21"/>
  <c r="BU84" i="21"/>
  <c r="F82" i="20"/>
  <c r="A84" i="19"/>
  <c r="D82" i="20"/>
  <c r="C83" i="20"/>
  <c r="B83" i="20"/>
  <c r="E83" i="20"/>
  <c r="A85" i="21" s="1"/>
  <c r="A84" i="20"/>
  <c r="A85" i="20" l="1"/>
  <c r="D85" i="21"/>
  <c r="E86" i="21"/>
  <c r="F87" i="21"/>
  <c r="H89" i="21"/>
  <c r="I90" i="21"/>
  <c r="J91" i="21"/>
  <c r="K92" i="21"/>
  <c r="L93" i="21"/>
  <c r="M94" i="21"/>
  <c r="N95" i="21"/>
  <c r="O96" i="21"/>
  <c r="P97" i="21"/>
  <c r="Q98" i="21"/>
  <c r="R99" i="21"/>
  <c r="S100" i="21"/>
  <c r="T101" i="21"/>
  <c r="U102" i="21"/>
  <c r="V103" i="21"/>
  <c r="W104" i="21"/>
  <c r="X105" i="21"/>
  <c r="Y106" i="21"/>
  <c r="Z107" i="21"/>
  <c r="AA108" i="21"/>
  <c r="AB109" i="21"/>
  <c r="AC110" i="21"/>
  <c r="AD111" i="21"/>
  <c r="BV111" i="21"/>
  <c r="BV110" i="21"/>
  <c r="BV109" i="21"/>
  <c r="BV106" i="21"/>
  <c r="BV105" i="21"/>
  <c r="BV108" i="21"/>
  <c r="BV103" i="21"/>
  <c r="BV100" i="21"/>
  <c r="BV107" i="21"/>
  <c r="BV104" i="21"/>
  <c r="BV99" i="21"/>
  <c r="BV96" i="21"/>
  <c r="BV91" i="21"/>
  <c r="BV98" i="21"/>
  <c r="BV97" i="21"/>
  <c r="BV90" i="21"/>
  <c r="BV89" i="21"/>
  <c r="BV101" i="21"/>
  <c r="BV95" i="21"/>
  <c r="BV92" i="21"/>
  <c r="BV102" i="21"/>
  <c r="BV94" i="21"/>
  <c r="BV93" i="21"/>
  <c r="BV86" i="21"/>
  <c r="BV83" i="21"/>
  <c r="BV82" i="21"/>
  <c r="BV84" i="21"/>
  <c r="BV88" i="21"/>
  <c r="BV87" i="21"/>
  <c r="BV85" i="21"/>
  <c r="B85" i="20"/>
  <c r="A86" i="20"/>
  <c r="E85" i="20"/>
  <c r="A87" i="21" s="1"/>
  <c r="C85" i="20"/>
  <c r="F83" i="20"/>
  <c r="A85" i="19"/>
  <c r="D83" i="20"/>
  <c r="C84" i="20"/>
  <c r="B84" i="20"/>
  <c r="E84" i="20"/>
  <c r="A86" i="21" s="1"/>
  <c r="D87" i="21" l="1"/>
  <c r="E88" i="21"/>
  <c r="F89" i="21"/>
  <c r="H91" i="21"/>
  <c r="I92" i="21"/>
  <c r="J93" i="21"/>
  <c r="K94" i="21"/>
  <c r="L95" i="21"/>
  <c r="M96" i="21"/>
  <c r="N97" i="21"/>
  <c r="O98" i="21"/>
  <c r="P99" i="21"/>
  <c r="Q100" i="21"/>
  <c r="R101" i="21"/>
  <c r="S102" i="21"/>
  <c r="T103" i="21"/>
  <c r="U104" i="21"/>
  <c r="V105" i="21"/>
  <c r="W106" i="21"/>
  <c r="X107" i="21"/>
  <c r="Y108" i="21"/>
  <c r="Z109" i="21"/>
  <c r="AA110" i="21"/>
  <c r="AB111" i="21"/>
  <c r="D86" i="21"/>
  <c r="E87" i="21"/>
  <c r="F88" i="21"/>
  <c r="H90" i="21"/>
  <c r="I91" i="21"/>
  <c r="J92" i="21"/>
  <c r="K93" i="21"/>
  <c r="L94" i="21"/>
  <c r="M95" i="21"/>
  <c r="N96" i="21"/>
  <c r="O97" i="21"/>
  <c r="P98" i="21"/>
  <c r="Q99" i="21"/>
  <c r="R100" i="21"/>
  <c r="S101" i="21"/>
  <c r="T102" i="21"/>
  <c r="U103" i="21"/>
  <c r="V104" i="21"/>
  <c r="W105" i="21"/>
  <c r="X106" i="21"/>
  <c r="Y107" i="21"/>
  <c r="Z108" i="21"/>
  <c r="AA109" i="21"/>
  <c r="AB110" i="21"/>
  <c r="AC111" i="21"/>
  <c r="D85" i="20"/>
  <c r="BW111" i="21"/>
  <c r="BW107" i="21"/>
  <c r="BW110" i="21"/>
  <c r="BW108" i="21"/>
  <c r="BW102" i="21"/>
  <c r="BW101" i="21"/>
  <c r="BW104" i="21"/>
  <c r="BW109" i="21"/>
  <c r="BW106" i="21"/>
  <c r="BW105" i="21"/>
  <c r="BW103" i="21"/>
  <c r="BW100" i="21"/>
  <c r="BW98" i="21"/>
  <c r="BW97" i="21"/>
  <c r="BW90" i="21"/>
  <c r="BW95" i="21"/>
  <c r="BW92" i="21"/>
  <c r="BW87" i="21"/>
  <c r="BW94" i="21"/>
  <c r="BW93" i="21"/>
  <c r="BW99" i="21"/>
  <c r="BW96" i="21"/>
  <c r="BW91" i="21"/>
  <c r="BW88" i="21"/>
  <c r="BW84" i="21"/>
  <c r="BW86" i="21"/>
  <c r="BW85" i="21"/>
  <c r="BW89" i="21"/>
  <c r="BW83" i="21"/>
  <c r="F85" i="20"/>
  <c r="A87" i="19"/>
  <c r="B86" i="20"/>
  <c r="C86" i="20"/>
  <c r="E86" i="20"/>
  <c r="A88" i="21" s="1"/>
  <c r="A87" i="20"/>
  <c r="F84" i="20"/>
  <c r="A86" i="19"/>
  <c r="D84" i="20"/>
  <c r="D88" i="21" l="1"/>
  <c r="E89" i="21"/>
  <c r="F90" i="21"/>
  <c r="H92" i="21"/>
  <c r="I93" i="21"/>
  <c r="J94" i="21"/>
  <c r="K95" i="21"/>
  <c r="L96" i="21"/>
  <c r="M97" i="21"/>
  <c r="N98" i="21"/>
  <c r="O99" i="21"/>
  <c r="P100" i="21"/>
  <c r="Q101" i="21"/>
  <c r="R102" i="21"/>
  <c r="S103" i="21"/>
  <c r="T104" i="21"/>
  <c r="U105" i="21"/>
  <c r="V106" i="21"/>
  <c r="W107" i="21"/>
  <c r="X108" i="21"/>
  <c r="Y109" i="21"/>
  <c r="Z110" i="21"/>
  <c r="AA111" i="21"/>
  <c r="D86" i="20"/>
  <c r="BX110" i="21"/>
  <c r="BX109" i="21"/>
  <c r="BX106" i="21"/>
  <c r="BX108" i="21"/>
  <c r="BX111" i="21"/>
  <c r="BX107" i="21"/>
  <c r="BX104" i="21"/>
  <c r="BX105" i="21"/>
  <c r="BX103" i="21"/>
  <c r="BX100" i="21"/>
  <c r="BX95" i="21"/>
  <c r="BX92" i="21"/>
  <c r="BX101" i="21"/>
  <c r="BX94" i="21"/>
  <c r="BX93" i="21"/>
  <c r="BX86" i="21"/>
  <c r="BX102" i="21"/>
  <c r="BX99" i="21"/>
  <c r="BX96" i="21"/>
  <c r="BX91" i="21"/>
  <c r="BX98" i="21"/>
  <c r="BX97" i="21"/>
  <c r="BX90" i="21"/>
  <c r="BX89" i="21"/>
  <c r="BX84" i="21"/>
  <c r="BX85" i="21"/>
  <c r="BX88" i="21"/>
  <c r="BX87" i="21"/>
  <c r="E87" i="20"/>
  <c r="A89" i="21" s="1"/>
  <c r="C87" i="20"/>
  <c r="A88" i="20"/>
  <c r="B87" i="20"/>
  <c r="F86" i="20"/>
  <c r="A88" i="19"/>
  <c r="D88" i="19" s="1"/>
  <c r="D22" i="19"/>
  <c r="D27" i="19"/>
  <c r="D23" i="19"/>
  <c r="D26" i="19"/>
  <c r="D24" i="19"/>
  <c r="D25" i="19"/>
  <c r="D30" i="19"/>
  <c r="D28" i="19"/>
  <c r="D29" i="19"/>
  <c r="D31" i="19"/>
  <c r="D32" i="19"/>
  <c r="D33" i="19"/>
  <c r="D36" i="19"/>
  <c r="D37" i="19"/>
  <c r="D34" i="19"/>
  <c r="D39" i="19"/>
  <c r="D35" i="19"/>
  <c r="D38" i="19"/>
  <c r="D41" i="19"/>
  <c r="D42" i="19"/>
  <c r="D44" i="19"/>
  <c r="D45" i="19"/>
  <c r="D46" i="19"/>
  <c r="D40" i="19"/>
  <c r="D43" i="19"/>
  <c r="D49" i="19"/>
  <c r="D50" i="19"/>
  <c r="D55" i="19"/>
  <c r="D58" i="19"/>
  <c r="D47" i="19"/>
  <c r="D56" i="19"/>
  <c r="D57" i="19"/>
  <c r="D51" i="19"/>
  <c r="D54" i="19"/>
  <c r="D59" i="19"/>
  <c r="D62" i="19"/>
  <c r="D48" i="19"/>
  <c r="D52" i="19"/>
  <c r="D53" i="19"/>
  <c r="D60" i="19"/>
  <c r="D61" i="19"/>
  <c r="D67" i="19"/>
  <c r="D70" i="19"/>
  <c r="D75" i="19"/>
  <c r="D78" i="19"/>
  <c r="D68" i="19"/>
  <c r="D69" i="19"/>
  <c r="D63" i="19"/>
  <c r="D66" i="19"/>
  <c r="D71" i="19"/>
  <c r="D74" i="19"/>
  <c r="D79" i="19"/>
  <c r="D64" i="19"/>
  <c r="D65" i="19"/>
  <c r="D72" i="19"/>
  <c r="D73" i="19"/>
  <c r="D80" i="19"/>
  <c r="D81" i="19"/>
  <c r="D82" i="19"/>
  <c r="D83" i="19"/>
  <c r="D86" i="19"/>
  <c r="D12" i="19"/>
  <c r="D84" i="19"/>
  <c r="D85" i="19"/>
  <c r="D15" i="19"/>
  <c r="D16" i="19"/>
  <c r="D19" i="19"/>
  <c r="D20" i="19"/>
  <c r="D76" i="19"/>
  <c r="D77" i="19"/>
  <c r="D13" i="19"/>
  <c r="D14" i="19"/>
  <c r="D87" i="19"/>
  <c r="D17" i="19"/>
  <c r="D18" i="19"/>
  <c r="D21" i="19"/>
  <c r="E6" i="19" l="1"/>
  <c r="E8" i="19" s="1"/>
  <c r="E12" i="19"/>
  <c r="E25" i="19" s="1"/>
  <c r="D89" i="21"/>
  <c r="E90" i="21"/>
  <c r="F91" i="21"/>
  <c r="H93" i="21"/>
  <c r="I94" i="21"/>
  <c r="J95" i="21"/>
  <c r="K96" i="21"/>
  <c r="L97" i="21"/>
  <c r="M98" i="21"/>
  <c r="N99" i="21"/>
  <c r="O100" i="21"/>
  <c r="P101" i="21"/>
  <c r="Q102" i="21"/>
  <c r="R103" i="21"/>
  <c r="S104" i="21"/>
  <c r="T105" i="21"/>
  <c r="U106" i="21"/>
  <c r="V107" i="21"/>
  <c r="W108" i="21"/>
  <c r="X109" i="21"/>
  <c r="Y110" i="21"/>
  <c r="Z111" i="21"/>
  <c r="BY111" i="21"/>
  <c r="BY110" i="21"/>
  <c r="BY108" i="21"/>
  <c r="BY109" i="21"/>
  <c r="BY107" i="21"/>
  <c r="BY104" i="21"/>
  <c r="BY105" i="21"/>
  <c r="BY106" i="21"/>
  <c r="BY102" i="21"/>
  <c r="BY101" i="21"/>
  <c r="BY94" i="21"/>
  <c r="BY93" i="21"/>
  <c r="BY99" i="21"/>
  <c r="BY96" i="21"/>
  <c r="BY91" i="21"/>
  <c r="BY88" i="21"/>
  <c r="BY98" i="21"/>
  <c r="BY97" i="21"/>
  <c r="BY90" i="21"/>
  <c r="BY103" i="21"/>
  <c r="BY100" i="21"/>
  <c r="BY95" i="21"/>
  <c r="BY92" i="21"/>
  <c r="BY87" i="21"/>
  <c r="BY85" i="21"/>
  <c r="BY86" i="21"/>
  <c r="BY89" i="21"/>
  <c r="B88" i="20"/>
  <c r="C88" i="20"/>
  <c r="A89" i="20"/>
  <c r="E88" i="20"/>
  <c r="A90" i="21" s="1"/>
  <c r="D87" i="20"/>
  <c r="A89" i="19"/>
  <c r="D89" i="19" s="1"/>
  <c r="F87" i="20"/>
  <c r="E87" i="19" l="1"/>
  <c r="E48" i="19"/>
  <c r="E26" i="19"/>
  <c r="E37" i="19"/>
  <c r="E40" i="19"/>
  <c r="E27" i="19"/>
  <c r="E89" i="19"/>
  <c r="E21" i="19"/>
  <c r="E82" i="19"/>
  <c r="E80" i="19"/>
  <c r="E22" i="19"/>
  <c r="E36" i="19"/>
  <c r="E78" i="19"/>
  <c r="E34" i="19"/>
  <c r="E74" i="19"/>
  <c r="E76" i="19"/>
  <c r="E54" i="19"/>
  <c r="E53" i="19"/>
  <c r="E63" i="19"/>
  <c r="E64" i="19"/>
  <c r="E32" i="19"/>
  <c r="E73" i="19"/>
  <c r="E13" i="19"/>
  <c r="E55" i="19"/>
  <c r="E14" i="19"/>
  <c r="E77" i="19"/>
  <c r="E19" i="19"/>
  <c r="E75" i="19"/>
  <c r="E38" i="19"/>
  <c r="E16" i="19"/>
  <c r="E71" i="19"/>
  <c r="E51" i="19"/>
  <c r="E35" i="19"/>
  <c r="E85" i="19"/>
  <c r="E60" i="19"/>
  <c r="E58" i="19"/>
  <c r="E57" i="19"/>
  <c r="E59" i="19"/>
  <c r="E43" i="19"/>
  <c r="E86" i="19"/>
  <c r="E83" i="19"/>
  <c r="E50" i="19"/>
  <c r="E33" i="19"/>
  <c r="E47" i="19"/>
  <c r="E56" i="19"/>
  <c r="E70" i="19"/>
  <c r="E31" i="19"/>
  <c r="E72" i="19"/>
  <c r="E17" i="19"/>
  <c r="E41" i="19"/>
  <c r="E66" i="19"/>
  <c r="E81" i="19"/>
  <c r="E52" i="19"/>
  <c r="E29" i="19"/>
  <c r="E46" i="19"/>
  <c r="E20" i="19"/>
  <c r="E45" i="19"/>
  <c r="E69" i="19"/>
  <c r="E44" i="19"/>
  <c r="E68" i="19"/>
  <c r="E30" i="19"/>
  <c r="E24" i="19"/>
  <c r="E42" i="19"/>
  <c r="E15" i="19"/>
  <c r="E28" i="19"/>
  <c r="E65" i="19"/>
  <c r="E67" i="19"/>
  <c r="E79" i="19"/>
  <c r="E18" i="19"/>
  <c r="E23" i="19"/>
  <c r="E39" i="19"/>
  <c r="E49" i="19"/>
  <c r="E62" i="19"/>
  <c r="E61" i="19"/>
  <c r="E90" i="19"/>
  <c r="E88" i="19"/>
  <c r="E84" i="19"/>
  <c r="E5" i="19"/>
  <c r="D90" i="21"/>
  <c r="E91" i="21"/>
  <c r="F92" i="21"/>
  <c r="H94" i="21"/>
  <c r="I95" i="21"/>
  <c r="J96" i="21"/>
  <c r="K97" i="21"/>
  <c r="L98" i="21"/>
  <c r="M99" i="21"/>
  <c r="N100" i="21"/>
  <c r="O101" i="21"/>
  <c r="P102" i="21"/>
  <c r="Q103" i="21"/>
  <c r="R104" i="21"/>
  <c r="S105" i="21"/>
  <c r="T106" i="21"/>
  <c r="U107" i="21"/>
  <c r="V108" i="21"/>
  <c r="W109" i="21"/>
  <c r="X110" i="21"/>
  <c r="Y111" i="21"/>
  <c r="D88" i="20"/>
  <c r="BZ111" i="21"/>
  <c r="BZ110" i="21"/>
  <c r="BZ109" i="21"/>
  <c r="BZ106" i="21"/>
  <c r="BZ108" i="21"/>
  <c r="BZ107" i="21"/>
  <c r="BZ105" i="21"/>
  <c r="BZ103" i="21"/>
  <c r="BZ100" i="21"/>
  <c r="BZ104" i="21"/>
  <c r="BZ101" i="21"/>
  <c r="BZ99" i="21"/>
  <c r="BZ96" i="21"/>
  <c r="BZ91" i="21"/>
  <c r="BZ102" i="21"/>
  <c r="BZ98" i="21"/>
  <c r="BZ97" i="21"/>
  <c r="BZ90" i="21"/>
  <c r="BZ89" i="21"/>
  <c r="BZ95" i="21"/>
  <c r="BZ92" i="21"/>
  <c r="BZ94" i="21"/>
  <c r="BZ93" i="21"/>
  <c r="BZ86" i="21"/>
  <c r="BZ88" i="21"/>
  <c r="BZ87" i="21"/>
  <c r="B89" i="20"/>
  <c r="E89" i="20"/>
  <c r="A91" i="21" s="1"/>
  <c r="C89" i="20"/>
  <c r="A90" i="20"/>
  <c r="F88" i="20"/>
  <c r="A90" i="19"/>
  <c r="F13" i="19" l="1"/>
  <c r="F5" i="19" s="1"/>
  <c r="F6" i="19"/>
  <c r="F8" i="19" s="1"/>
  <c r="D91" i="21"/>
  <c r="E92" i="21"/>
  <c r="F93" i="21"/>
  <c r="H95" i="21"/>
  <c r="I96" i="21"/>
  <c r="J97" i="21"/>
  <c r="K98" i="21"/>
  <c r="L99" i="21"/>
  <c r="M100" i="21"/>
  <c r="N101" i="21"/>
  <c r="O102" i="21"/>
  <c r="P103" i="21"/>
  <c r="Q104" i="21"/>
  <c r="R105" i="21"/>
  <c r="S106" i="21"/>
  <c r="T107" i="21"/>
  <c r="U108" i="21"/>
  <c r="V109" i="21"/>
  <c r="W110" i="21"/>
  <c r="X111" i="21"/>
  <c r="D89" i="20"/>
  <c r="CA111" i="21"/>
  <c r="CA107" i="21"/>
  <c r="CA109" i="21"/>
  <c r="CA108" i="21"/>
  <c r="CA110" i="21"/>
  <c r="CA106" i="21"/>
  <c r="CA102" i="21"/>
  <c r="CA101" i="21"/>
  <c r="CA104" i="21"/>
  <c r="CA105" i="21"/>
  <c r="CA98" i="21"/>
  <c r="CA97" i="21"/>
  <c r="CA90" i="21"/>
  <c r="CA95" i="21"/>
  <c r="CA92" i="21"/>
  <c r="CA87" i="21"/>
  <c r="CA103" i="21"/>
  <c r="CA100" i="21"/>
  <c r="CA94" i="21"/>
  <c r="CA93" i="21"/>
  <c r="CA99" i="21"/>
  <c r="CA96" i="21"/>
  <c r="CA91" i="21"/>
  <c r="CA88" i="21"/>
  <c r="CA89" i="21"/>
  <c r="D90" i="19"/>
  <c r="E91" i="19"/>
  <c r="F89" i="20"/>
  <c r="A91" i="19"/>
  <c r="B90" i="20"/>
  <c r="E90" i="20"/>
  <c r="A92" i="21" s="1"/>
  <c r="C90" i="20"/>
  <c r="A91" i="20"/>
  <c r="F17" i="19" l="1"/>
  <c r="F25" i="19"/>
  <c r="F14" i="19"/>
  <c r="G6" i="19" s="1"/>
  <c r="F27" i="19"/>
  <c r="F91" i="19"/>
  <c r="F57" i="19"/>
  <c r="F18" i="19"/>
  <c r="F65" i="19"/>
  <c r="F81" i="19"/>
  <c r="F36" i="19"/>
  <c r="F89" i="19"/>
  <c r="F37" i="19"/>
  <c r="F90" i="19"/>
  <c r="F53" i="19"/>
  <c r="F56" i="19"/>
  <c r="F21" i="19"/>
  <c r="F28" i="19"/>
  <c r="F52" i="19"/>
  <c r="F60" i="19"/>
  <c r="F39" i="19"/>
  <c r="F55" i="19"/>
  <c r="F75" i="19"/>
  <c r="F86" i="19"/>
  <c r="F33" i="19"/>
  <c r="F29" i="19"/>
  <c r="F38" i="19"/>
  <c r="F71" i="19"/>
  <c r="F30" i="19"/>
  <c r="F16" i="19"/>
  <c r="F45" i="19"/>
  <c r="F69" i="19"/>
  <c r="F35" i="19"/>
  <c r="F88" i="19"/>
  <c r="F74" i="19"/>
  <c r="F31" i="19"/>
  <c r="F84" i="19"/>
  <c r="F67" i="19"/>
  <c r="F68" i="19"/>
  <c r="F26" i="19"/>
  <c r="F23" i="19"/>
  <c r="F44" i="19"/>
  <c r="F58" i="19"/>
  <c r="F15" i="19"/>
  <c r="F82" i="19"/>
  <c r="F92" i="19"/>
  <c r="F46" i="19"/>
  <c r="F61" i="19"/>
  <c r="F22" i="19"/>
  <c r="F79" i="19"/>
  <c r="F77" i="19"/>
  <c r="F72" i="19"/>
  <c r="F48" i="19"/>
  <c r="F50" i="19"/>
  <c r="F54" i="19"/>
  <c r="F78" i="19"/>
  <c r="F34" i="19"/>
  <c r="F76" i="19"/>
  <c r="F73" i="19"/>
  <c r="F62" i="19"/>
  <c r="F24" i="19"/>
  <c r="F83" i="19"/>
  <c r="F59" i="19"/>
  <c r="F20" i="19"/>
  <c r="F19" i="19"/>
  <c r="F47" i="19"/>
  <c r="F80" i="19"/>
  <c r="F40" i="19"/>
  <c r="F42" i="19"/>
  <c r="F87" i="19"/>
  <c r="F32" i="19"/>
  <c r="F41" i="19"/>
  <c r="F64" i="19"/>
  <c r="F63" i="19"/>
  <c r="F43" i="19"/>
  <c r="F70" i="19"/>
  <c r="F49" i="19"/>
  <c r="F66" i="19"/>
  <c r="F51" i="19"/>
  <c r="F85" i="19"/>
  <c r="D92" i="21"/>
  <c r="E93" i="21"/>
  <c r="F94" i="21"/>
  <c r="H96" i="21"/>
  <c r="I97" i="21"/>
  <c r="J98" i="21"/>
  <c r="K99" i="21"/>
  <c r="L100" i="21"/>
  <c r="M101" i="21"/>
  <c r="N102" i="21"/>
  <c r="O103" i="21"/>
  <c r="P104" i="21"/>
  <c r="Q105" i="21"/>
  <c r="R106" i="21"/>
  <c r="S107" i="21"/>
  <c r="T108" i="21"/>
  <c r="U109" i="21"/>
  <c r="V110" i="21"/>
  <c r="W111" i="21"/>
  <c r="D90" i="20"/>
  <c r="CB110" i="21"/>
  <c r="CB109" i="21"/>
  <c r="CB106" i="21"/>
  <c r="CB108" i="21"/>
  <c r="CB111" i="21"/>
  <c r="CB104" i="21"/>
  <c r="CB105" i="21"/>
  <c r="CB107" i="21"/>
  <c r="CB103" i="21"/>
  <c r="CB100" i="21"/>
  <c r="CB102" i="21"/>
  <c r="CB95" i="21"/>
  <c r="CB92" i="21"/>
  <c r="CB94" i="21"/>
  <c r="CB93" i="21"/>
  <c r="CB99" i="21"/>
  <c r="CB96" i="21"/>
  <c r="CB91" i="21"/>
  <c r="CB101" i="21"/>
  <c r="CB98" i="21"/>
  <c r="CB97" i="21"/>
  <c r="CB90" i="21"/>
  <c r="CB89" i="21"/>
  <c r="CB88" i="21"/>
  <c r="F90" i="20"/>
  <c r="A92" i="19"/>
  <c r="A92" i="20"/>
  <c r="C91" i="20"/>
  <c r="E91" i="20"/>
  <c r="A93" i="21" s="1"/>
  <c r="B91" i="20"/>
  <c r="D91" i="19"/>
  <c r="E92" i="19"/>
  <c r="F93" i="19"/>
  <c r="D93" i="21" l="1"/>
  <c r="E94" i="21"/>
  <c r="F95" i="21"/>
  <c r="H97" i="21"/>
  <c r="I98" i="21"/>
  <c r="J99" i="21"/>
  <c r="K100" i="21"/>
  <c r="L101" i="21"/>
  <c r="M102" i="21"/>
  <c r="N103" i="21"/>
  <c r="O104" i="21"/>
  <c r="P105" i="21"/>
  <c r="Q106" i="21"/>
  <c r="R107" i="21"/>
  <c r="S108" i="21"/>
  <c r="T109" i="21"/>
  <c r="U110" i="21"/>
  <c r="V111" i="21"/>
  <c r="D91" i="20"/>
  <c r="CC111" i="21"/>
  <c r="CC109" i="21"/>
  <c r="CC108" i="21"/>
  <c r="CC110" i="21"/>
  <c r="CC107" i="21"/>
  <c r="CC106" i="21"/>
  <c r="CC104" i="21"/>
  <c r="CC105" i="21"/>
  <c r="CC102" i="21"/>
  <c r="CC101" i="21"/>
  <c r="CC94" i="21"/>
  <c r="CC93" i="21"/>
  <c r="CC103" i="21"/>
  <c r="CC100" i="21"/>
  <c r="CC99" i="21"/>
  <c r="CC96" i="21"/>
  <c r="CC91" i="21"/>
  <c r="CC98" i="21"/>
  <c r="CC97" i="21"/>
  <c r="CC90" i="21"/>
  <c r="CC95" i="21"/>
  <c r="CC92" i="21"/>
  <c r="CC89" i="21"/>
  <c r="A93" i="20"/>
  <c r="E92" i="20"/>
  <c r="A94" i="21" s="1"/>
  <c r="B92" i="20"/>
  <c r="C92" i="20"/>
  <c r="D92" i="19"/>
  <c r="E93" i="19"/>
  <c r="F94" i="19"/>
  <c r="A93" i="19"/>
  <c r="F91" i="20"/>
  <c r="D92" i="20" l="1"/>
  <c r="D94" i="21"/>
  <c r="E95" i="21"/>
  <c r="F96" i="21"/>
  <c r="H98" i="21"/>
  <c r="I99" i="21"/>
  <c r="J100" i="21"/>
  <c r="K101" i="21"/>
  <c r="L102" i="21"/>
  <c r="M103" i="21"/>
  <c r="N104" i="21"/>
  <c r="O105" i="21"/>
  <c r="P106" i="21"/>
  <c r="Q107" i="21"/>
  <c r="R108" i="21"/>
  <c r="S109" i="21"/>
  <c r="T110" i="21"/>
  <c r="U111" i="21"/>
  <c r="CD111" i="21"/>
  <c r="CD110" i="21"/>
  <c r="CD109" i="21"/>
  <c r="CD106" i="21"/>
  <c r="CD105" i="21"/>
  <c r="CD103" i="21"/>
  <c r="CD100" i="21"/>
  <c r="CD107" i="21"/>
  <c r="CD108" i="21"/>
  <c r="CD104" i="21"/>
  <c r="CD99" i="21"/>
  <c r="CD96" i="21"/>
  <c r="CD91" i="21"/>
  <c r="CD98" i="21"/>
  <c r="CD97" i="21"/>
  <c r="CD90" i="21"/>
  <c r="CD101" i="21"/>
  <c r="CD95" i="21"/>
  <c r="CD92" i="21"/>
  <c r="CD102" i="21"/>
  <c r="CD94" i="21"/>
  <c r="CD93" i="21"/>
  <c r="F92" i="20"/>
  <c r="A94" i="19"/>
  <c r="D93" i="19"/>
  <c r="E94" i="19"/>
  <c r="F95" i="19"/>
  <c r="E93" i="20"/>
  <c r="A95" i="21" s="1"/>
  <c r="A94" i="20"/>
  <c r="B93" i="20"/>
  <c r="C93" i="20"/>
  <c r="D95" i="21" l="1"/>
  <c r="E96" i="21"/>
  <c r="F97" i="21"/>
  <c r="H99" i="21"/>
  <c r="I100" i="21"/>
  <c r="J101" i="21"/>
  <c r="K102" i="21"/>
  <c r="L103" i="21"/>
  <c r="M104" i="21"/>
  <c r="N105" i="21"/>
  <c r="O106" i="21"/>
  <c r="P107" i="21"/>
  <c r="Q108" i="21"/>
  <c r="R109" i="21"/>
  <c r="S110" i="21"/>
  <c r="T111" i="21"/>
  <c r="D93" i="20"/>
  <c r="CE111" i="21"/>
  <c r="CE107" i="21"/>
  <c r="CE110" i="21"/>
  <c r="CE108" i="21"/>
  <c r="CE102" i="21"/>
  <c r="CE101" i="21"/>
  <c r="CE109" i="21"/>
  <c r="CE104" i="21"/>
  <c r="CE106" i="21"/>
  <c r="CE105" i="21"/>
  <c r="CE103" i="21"/>
  <c r="CE100" i="21"/>
  <c r="CE98" i="21"/>
  <c r="CE97" i="21"/>
  <c r="CE95" i="21"/>
  <c r="CE92" i="21"/>
  <c r="CE94" i="21"/>
  <c r="CE93" i="21"/>
  <c r="CE99" i="21"/>
  <c r="CE96" i="21"/>
  <c r="CE91" i="21"/>
  <c r="D94" i="19"/>
  <c r="E95" i="19"/>
  <c r="F96" i="19"/>
  <c r="F93" i="20"/>
  <c r="A95" i="19"/>
  <c r="E94" i="20"/>
  <c r="A96" i="21" s="1"/>
  <c r="B94" i="20"/>
  <c r="A95" i="20"/>
  <c r="C94" i="20"/>
  <c r="D96" i="21" l="1"/>
  <c r="E97" i="21"/>
  <c r="F98" i="21"/>
  <c r="H100" i="21"/>
  <c r="I101" i="21"/>
  <c r="J102" i="21"/>
  <c r="K103" i="21"/>
  <c r="L104" i="21"/>
  <c r="M105" i="21"/>
  <c r="N106" i="21"/>
  <c r="O107" i="21"/>
  <c r="P108" i="21"/>
  <c r="Q109" i="21"/>
  <c r="R110" i="21"/>
  <c r="S111" i="21"/>
  <c r="D94" i="20"/>
  <c r="CF110" i="21"/>
  <c r="CF109" i="21"/>
  <c r="CF106" i="21"/>
  <c r="CF111" i="21"/>
  <c r="CF108" i="21"/>
  <c r="CF107" i="21"/>
  <c r="CF104" i="21"/>
  <c r="CF105" i="21"/>
  <c r="CF103" i="21"/>
  <c r="CF100" i="21"/>
  <c r="CF95" i="21"/>
  <c r="CF92" i="21"/>
  <c r="CF101" i="21"/>
  <c r="CF94" i="21"/>
  <c r="CF93" i="21"/>
  <c r="CF102" i="21"/>
  <c r="CF99" i="21"/>
  <c r="CF96" i="21"/>
  <c r="CF98" i="21"/>
  <c r="CF97" i="21"/>
  <c r="D95" i="19"/>
  <c r="E96" i="19"/>
  <c r="F97" i="19"/>
  <c r="B95" i="20"/>
  <c r="E95" i="20"/>
  <c r="A97" i="21" s="1"/>
  <c r="A96" i="20"/>
  <c r="C95" i="20"/>
  <c r="F94" i="20"/>
  <c r="A96" i="19"/>
  <c r="D97" i="21" l="1"/>
  <c r="E98" i="21"/>
  <c r="F99" i="21"/>
  <c r="H101" i="21"/>
  <c r="I102" i="21"/>
  <c r="J103" i="21"/>
  <c r="K104" i="21"/>
  <c r="L105" i="21"/>
  <c r="M106" i="21"/>
  <c r="N107" i="21"/>
  <c r="O108" i="21"/>
  <c r="P109" i="21"/>
  <c r="Q110" i="21"/>
  <c r="R111" i="21"/>
  <c r="CG111" i="21"/>
  <c r="CG110" i="21"/>
  <c r="CG108" i="21"/>
  <c r="CG109" i="21"/>
  <c r="CG107" i="21"/>
  <c r="CG104" i="21"/>
  <c r="CG105" i="21"/>
  <c r="CG106" i="21"/>
  <c r="CG102" i="21"/>
  <c r="CG101" i="21"/>
  <c r="CG94" i="21"/>
  <c r="CG93" i="21"/>
  <c r="CG99" i="21"/>
  <c r="CG96" i="21"/>
  <c r="CG98" i="21"/>
  <c r="CG97" i="21"/>
  <c r="CG103" i="21"/>
  <c r="CG100" i="21"/>
  <c r="CG95" i="21"/>
  <c r="D95" i="20"/>
  <c r="D96" i="19"/>
  <c r="E97" i="19"/>
  <c r="F98" i="19"/>
  <c r="A97" i="20"/>
  <c r="C96" i="20"/>
  <c r="B96" i="20"/>
  <c r="E96" i="20"/>
  <c r="A98" i="21" s="1"/>
  <c r="A97" i="19"/>
  <c r="F95" i="20"/>
  <c r="D98" i="21" l="1"/>
  <c r="E99" i="21"/>
  <c r="F100" i="21"/>
  <c r="H102" i="21"/>
  <c r="I103" i="21"/>
  <c r="J104" i="21"/>
  <c r="K105" i="21"/>
  <c r="L106" i="21"/>
  <c r="M107" i="21"/>
  <c r="N108" i="21"/>
  <c r="O109" i="21"/>
  <c r="P110" i="21"/>
  <c r="Q111" i="21"/>
  <c r="CH111" i="21"/>
  <c r="CH110" i="21"/>
  <c r="CH109" i="21"/>
  <c r="CH106" i="21"/>
  <c r="CH107" i="21"/>
  <c r="CH105" i="21"/>
  <c r="CH103" i="21"/>
  <c r="CH100" i="21"/>
  <c r="CH108" i="21"/>
  <c r="CH104" i="21"/>
  <c r="CH101" i="21"/>
  <c r="CH99" i="21"/>
  <c r="CH96" i="21"/>
  <c r="CH102" i="21"/>
  <c r="CH98" i="21"/>
  <c r="CH97" i="21"/>
  <c r="CH95" i="21"/>
  <c r="CH94" i="21"/>
  <c r="D96" i="20"/>
  <c r="D97" i="19"/>
  <c r="E98" i="19"/>
  <c r="F99" i="19"/>
  <c r="E97" i="20"/>
  <c r="A99" i="21" s="1"/>
  <c r="A98" i="20"/>
  <c r="B97" i="20"/>
  <c r="C97" i="20"/>
  <c r="F96" i="20"/>
  <c r="A98" i="19"/>
  <c r="D99" i="21" l="1"/>
  <c r="E100" i="21"/>
  <c r="F101" i="21"/>
  <c r="H103" i="21"/>
  <c r="I104" i="21"/>
  <c r="J105" i="21"/>
  <c r="K106" i="21"/>
  <c r="L107" i="21"/>
  <c r="M108" i="21"/>
  <c r="N109" i="21"/>
  <c r="O110" i="21"/>
  <c r="P111" i="21"/>
  <c r="D97" i="20"/>
  <c r="CI111" i="21"/>
  <c r="CI107" i="21"/>
  <c r="CI109" i="21"/>
  <c r="CI108" i="21"/>
  <c r="CI110" i="21"/>
  <c r="CI106" i="21"/>
  <c r="CI102" i="21"/>
  <c r="CI101" i="21"/>
  <c r="CI104" i="21"/>
  <c r="CI105" i="21"/>
  <c r="CI98" i="21"/>
  <c r="CI97" i="21"/>
  <c r="CI95" i="21"/>
  <c r="CI103" i="21"/>
  <c r="CI100" i="21"/>
  <c r="CI99" i="21"/>
  <c r="CI96" i="21"/>
  <c r="D98" i="19"/>
  <c r="E99" i="19"/>
  <c r="F100" i="19"/>
  <c r="A99" i="19"/>
  <c r="F97" i="20"/>
  <c r="B98" i="20"/>
  <c r="C98" i="20"/>
  <c r="E98" i="20"/>
  <c r="A100" i="21" s="1"/>
  <c r="A99" i="20"/>
  <c r="D100" i="21" l="1"/>
  <c r="E101" i="21"/>
  <c r="F102" i="21"/>
  <c r="H104" i="21"/>
  <c r="I105" i="21"/>
  <c r="J106" i="21"/>
  <c r="K107" i="21"/>
  <c r="L108" i="21"/>
  <c r="M109" i="21"/>
  <c r="N110" i="21"/>
  <c r="O111" i="21"/>
  <c r="D98" i="20"/>
  <c r="CJ110" i="21"/>
  <c r="CJ109" i="21"/>
  <c r="CJ111" i="21"/>
  <c r="CJ106" i="21"/>
  <c r="CJ108" i="21"/>
  <c r="CJ104" i="21"/>
  <c r="CJ105" i="21"/>
  <c r="CJ107" i="21"/>
  <c r="CJ103" i="21"/>
  <c r="CJ100" i="21"/>
  <c r="CJ102" i="21"/>
  <c r="CJ99" i="21"/>
  <c r="CJ96" i="21"/>
  <c r="CJ101" i="21"/>
  <c r="CJ98" i="21"/>
  <c r="CJ97" i="21"/>
  <c r="D99" i="19"/>
  <c r="E100" i="19"/>
  <c r="F101" i="19"/>
  <c r="C99" i="20"/>
  <c r="A100" i="20"/>
  <c r="B99" i="20"/>
  <c r="E99" i="20"/>
  <c r="A101" i="21" s="1"/>
  <c r="A100" i="19"/>
  <c r="F98" i="20"/>
  <c r="D101" i="21" l="1"/>
  <c r="E102" i="21"/>
  <c r="F103" i="21"/>
  <c r="H105" i="21"/>
  <c r="I106" i="21"/>
  <c r="J107" i="21"/>
  <c r="K108" i="21"/>
  <c r="L109" i="21"/>
  <c r="M110" i="21"/>
  <c r="N111" i="21"/>
  <c r="D99" i="20"/>
  <c r="CK111" i="21"/>
  <c r="CK109" i="21"/>
  <c r="CK108" i="21"/>
  <c r="CK110" i="21"/>
  <c r="CK107" i="21"/>
  <c r="CK106" i="21"/>
  <c r="CK104" i="21"/>
  <c r="CK105" i="21"/>
  <c r="CK102" i="21"/>
  <c r="CK101" i="21"/>
  <c r="CK103" i="21"/>
  <c r="CK100" i="21"/>
  <c r="CK99" i="21"/>
  <c r="CK98" i="21"/>
  <c r="CK97" i="21"/>
  <c r="D100" i="19"/>
  <c r="E101" i="19"/>
  <c r="F102" i="19"/>
  <c r="A101" i="19"/>
  <c r="F99" i="20"/>
  <c r="B100" i="20"/>
  <c r="C100" i="20"/>
  <c r="A101" i="20"/>
  <c r="E100" i="20"/>
  <c r="A102" i="21" s="1"/>
  <c r="D102" i="21" l="1"/>
  <c r="E103" i="21"/>
  <c r="F104" i="21"/>
  <c r="H106" i="21"/>
  <c r="I107" i="21"/>
  <c r="J108" i="21"/>
  <c r="K109" i="21"/>
  <c r="L110" i="21"/>
  <c r="M111" i="21"/>
  <c r="CL111" i="21"/>
  <c r="CL110" i="21"/>
  <c r="CL109" i="21"/>
  <c r="CL106" i="21"/>
  <c r="CL105" i="21"/>
  <c r="CL108" i="21"/>
  <c r="CL103" i="21"/>
  <c r="CL100" i="21"/>
  <c r="CL107" i="21"/>
  <c r="CL104" i="21"/>
  <c r="CL99" i="21"/>
  <c r="CL98" i="21"/>
  <c r="CL101" i="21"/>
  <c r="CL102" i="21"/>
  <c r="A102" i="19"/>
  <c r="F100" i="20"/>
  <c r="C101" i="20"/>
  <c r="B101" i="20"/>
  <c r="E101" i="20"/>
  <c r="A103" i="21" s="1"/>
  <c r="A102" i="20"/>
  <c r="D100" i="20"/>
  <c r="D101" i="19"/>
  <c r="E102" i="19"/>
  <c r="F103" i="19"/>
  <c r="D103" i="21" l="1"/>
  <c r="E104" i="21"/>
  <c r="F105" i="21"/>
  <c r="H107" i="21"/>
  <c r="I108" i="21"/>
  <c r="J109" i="21"/>
  <c r="K110" i="21"/>
  <c r="L111" i="21"/>
  <c r="CM111" i="21"/>
  <c r="CM107" i="21"/>
  <c r="CM110" i="21"/>
  <c r="CM108" i="21"/>
  <c r="CM109" i="21"/>
  <c r="CM102" i="21"/>
  <c r="CM101" i="21"/>
  <c r="CM104" i="21"/>
  <c r="CM106" i="21"/>
  <c r="CM105" i="21"/>
  <c r="CM103" i="21"/>
  <c r="CM100" i="21"/>
  <c r="CM99" i="21"/>
  <c r="D101" i="20"/>
  <c r="B102" i="20"/>
  <c r="A103" i="20"/>
  <c r="E102" i="20"/>
  <c r="A104" i="21" s="1"/>
  <c r="C102" i="20"/>
  <c r="F101" i="20"/>
  <c r="A103" i="19"/>
  <c r="D102" i="19"/>
  <c r="E103" i="19"/>
  <c r="F104" i="19"/>
  <c r="D104" i="21" l="1"/>
  <c r="E105" i="21"/>
  <c r="F106" i="21"/>
  <c r="H108" i="21"/>
  <c r="I109" i="21"/>
  <c r="J110" i="21"/>
  <c r="K111" i="21"/>
  <c r="CN110" i="21"/>
  <c r="CN109" i="21"/>
  <c r="CN106" i="21"/>
  <c r="CN108" i="21"/>
  <c r="CN111" i="21"/>
  <c r="CN107" i="21"/>
  <c r="CN104" i="21"/>
  <c r="CN105" i="21"/>
  <c r="CN103" i="21"/>
  <c r="CN100" i="21"/>
  <c r="CN101" i="21"/>
  <c r="CN102" i="21"/>
  <c r="D103" i="19"/>
  <c r="E104" i="19"/>
  <c r="F105" i="19"/>
  <c r="C103" i="20"/>
  <c r="B103" i="20"/>
  <c r="A104" i="20"/>
  <c r="E103" i="20"/>
  <c r="A105" i="21" s="1"/>
  <c r="F102" i="20"/>
  <c r="A104" i="19"/>
  <c r="D102" i="20"/>
  <c r="D105" i="21" l="1"/>
  <c r="E106" i="21"/>
  <c r="F107" i="21"/>
  <c r="H109" i="21"/>
  <c r="I110" i="21"/>
  <c r="J111" i="21"/>
  <c r="D103" i="20"/>
  <c r="CO111" i="21"/>
  <c r="CO110" i="21"/>
  <c r="CO108" i="21"/>
  <c r="CO109" i="21"/>
  <c r="CO107" i="21"/>
  <c r="CO104" i="21"/>
  <c r="CO105" i="21"/>
  <c r="CO106" i="21"/>
  <c r="CO102" i="21"/>
  <c r="CO101" i="21"/>
  <c r="CO103" i="21"/>
  <c r="F103" i="20"/>
  <c r="A105" i="19"/>
  <c r="A105" i="20"/>
  <c r="E104" i="20"/>
  <c r="A106" i="21" s="1"/>
  <c r="C104" i="20"/>
  <c r="B104" i="20"/>
  <c r="D104" i="19"/>
  <c r="E105" i="19"/>
  <c r="F106" i="19"/>
  <c r="D106" i="21" l="1"/>
  <c r="E107" i="21"/>
  <c r="F108" i="21"/>
  <c r="H110" i="21"/>
  <c r="I111" i="21"/>
  <c r="CP111" i="21"/>
  <c r="CP110" i="21"/>
  <c r="CP109" i="21"/>
  <c r="CP106" i="21"/>
  <c r="CP108" i="21"/>
  <c r="CP107" i="21"/>
  <c r="CP105" i="21"/>
  <c r="CP103" i="21"/>
  <c r="CP104" i="21"/>
  <c r="CP102" i="21"/>
  <c r="F104" i="20"/>
  <c r="A106" i="19"/>
  <c r="D105" i="19"/>
  <c r="E106" i="19"/>
  <c r="F107" i="19"/>
  <c r="A106" i="20"/>
  <c r="E105" i="20"/>
  <c r="A107" i="21" s="1"/>
  <c r="C105" i="20"/>
  <c r="B105" i="20"/>
  <c r="D104" i="20"/>
  <c r="D107" i="21" l="1"/>
  <c r="E108" i="21"/>
  <c r="F109" i="21"/>
  <c r="H111" i="21"/>
  <c r="CQ111" i="21"/>
  <c r="CQ107" i="21"/>
  <c r="CQ109" i="21"/>
  <c r="CQ108" i="21"/>
  <c r="CQ110" i="21"/>
  <c r="CQ106" i="21"/>
  <c r="CQ104" i="21"/>
  <c r="CQ105" i="21"/>
  <c r="CQ103" i="21"/>
  <c r="B106" i="20"/>
  <c r="A107" i="20"/>
  <c r="E106" i="20"/>
  <c r="A108" i="21" s="1"/>
  <c r="C106" i="20"/>
  <c r="D105" i="20"/>
  <c r="D106" i="19"/>
  <c r="E107" i="19"/>
  <c r="F108" i="19"/>
  <c r="F105" i="20"/>
  <c r="A107" i="19"/>
  <c r="D108" i="21" l="1"/>
  <c r="E109" i="21"/>
  <c r="F110" i="21"/>
  <c r="D106" i="20"/>
  <c r="CR110" i="21"/>
  <c r="CR109" i="21"/>
  <c r="CR106" i="21"/>
  <c r="CR108" i="21"/>
  <c r="CR111" i="21"/>
  <c r="CR104" i="21"/>
  <c r="CR105" i="21"/>
  <c r="CR107" i="21"/>
  <c r="F106" i="20"/>
  <c r="A108" i="19"/>
  <c r="B107" i="20"/>
  <c r="E107" i="20"/>
  <c r="A109" i="21" s="1"/>
  <c r="A108" i="20"/>
  <c r="C107" i="20"/>
  <c r="D107" i="19"/>
  <c r="E108" i="19"/>
  <c r="F109" i="19"/>
  <c r="D109" i="21" l="1"/>
  <c r="E110" i="21"/>
  <c r="F111" i="21"/>
  <c r="CS111" i="21"/>
  <c r="CS109" i="21"/>
  <c r="CS108" i="21"/>
  <c r="CS110" i="21"/>
  <c r="CS107" i="21"/>
  <c r="CS106" i="21"/>
  <c r="CS105" i="21"/>
  <c r="F107" i="20"/>
  <c r="A109" i="19"/>
  <c r="D107" i="20"/>
  <c r="D108" i="19"/>
  <c r="E109" i="19"/>
  <c r="F110" i="19"/>
  <c r="B108" i="20"/>
  <c r="E108" i="20"/>
  <c r="A110" i="21" s="1"/>
  <c r="C108" i="20"/>
  <c r="A109" i="20"/>
  <c r="D110" i="21" l="1"/>
  <c r="E111" i="21"/>
  <c r="CT111" i="21"/>
  <c r="CT110" i="21"/>
  <c r="CT109" i="21"/>
  <c r="CT106" i="21"/>
  <c r="CT107" i="21"/>
  <c r="CT108" i="21"/>
  <c r="B109" i="20"/>
  <c r="C109" i="20"/>
  <c r="A110" i="20"/>
  <c r="E109" i="20"/>
  <c r="A111" i="21" s="1"/>
  <c r="D111" i="21" s="1"/>
  <c r="D108" i="20"/>
  <c r="D109" i="19"/>
  <c r="E110" i="19"/>
  <c r="F111" i="19"/>
  <c r="A110" i="19"/>
  <c r="F108" i="20"/>
  <c r="D109" i="20" l="1"/>
  <c r="CU111" i="21"/>
  <c r="CU107" i="21"/>
  <c r="CU110" i="21"/>
  <c r="CU108" i="21"/>
  <c r="CU109" i="21"/>
  <c r="A111" i="19"/>
  <c r="F109" i="20"/>
  <c r="D110" i="19"/>
  <c r="E111" i="19"/>
  <c r="C110" i="20"/>
  <c r="A111" i="20"/>
  <c r="E110" i="20"/>
  <c r="B110" i="20"/>
  <c r="CV110" i="21" l="1"/>
  <c r="CV109" i="21"/>
  <c r="CV111" i="21"/>
  <c r="CV108" i="21"/>
  <c r="F110" i="20"/>
  <c r="C111" i="20"/>
  <c r="B111" i="20"/>
  <c r="A112" i="20"/>
  <c r="E111" i="20"/>
  <c r="D110" i="20"/>
  <c r="D111" i="19"/>
  <c r="CW111" i="21" l="1"/>
  <c r="CW110" i="21"/>
  <c r="CW109" i="21"/>
  <c r="D111" i="20"/>
  <c r="F111" i="20"/>
  <c r="E112" i="20"/>
  <c r="B112" i="20"/>
  <c r="C112" i="20"/>
  <c r="A113" i="20"/>
  <c r="D112" i="20" l="1"/>
  <c r="CX111" i="21"/>
  <c r="CX110" i="21"/>
  <c r="F112" i="20"/>
  <c r="E113" i="20"/>
  <c r="B113" i="20"/>
  <c r="C113" i="20"/>
  <c r="A114" i="20"/>
  <c r="CY111" i="21" l="1"/>
  <c r="F113" i="20"/>
  <c r="E114" i="20"/>
  <c r="B114" i="20"/>
  <c r="C114" i="20"/>
  <c r="A115" i="20"/>
  <c r="D113" i="20"/>
  <c r="F114" i="20" l="1"/>
  <c r="A116" i="20"/>
  <c r="C115" i="20"/>
  <c r="E115" i="20"/>
  <c r="B115" i="20"/>
  <c r="D114" i="20"/>
  <c r="D115" i="20" l="1"/>
  <c r="A117" i="20"/>
  <c r="E116" i="20"/>
  <c r="C116" i="20"/>
  <c r="B116" i="20"/>
  <c r="F115" i="20"/>
  <c r="D116" i="20" l="1"/>
  <c r="F116" i="20"/>
  <c r="E117" i="20"/>
  <c r="C117" i="20"/>
  <c r="A118" i="20"/>
  <c r="B117" i="20"/>
  <c r="D117" i="20" l="1"/>
  <c r="F117" i="20"/>
  <c r="B118" i="20"/>
  <c r="C118" i="20"/>
  <c r="A119" i="20"/>
  <c r="E118" i="20"/>
  <c r="D118" i="20" l="1"/>
  <c r="F118" i="20"/>
  <c r="C119" i="20"/>
  <c r="A120" i="20"/>
  <c r="B119" i="20"/>
  <c r="E119" i="20"/>
  <c r="D119" i="20" l="1"/>
  <c r="E120" i="20"/>
  <c r="A121" i="20"/>
  <c r="B120" i="20"/>
  <c r="C120" i="20"/>
  <c r="F119" i="20"/>
  <c r="D120" i="20" l="1"/>
  <c r="C121" i="20"/>
  <c r="E121" i="20"/>
  <c r="A122" i="20"/>
  <c r="B121" i="20"/>
  <c r="F120" i="20"/>
  <c r="D121" i="20" l="1"/>
  <c r="A123" i="20"/>
  <c r="B122" i="20"/>
  <c r="C122" i="20"/>
  <c r="E122" i="20"/>
  <c r="F121" i="20"/>
  <c r="F122" i="20" l="1"/>
  <c r="D122" i="20"/>
  <c r="C123" i="20"/>
  <c r="E123" i="20"/>
  <c r="A124" i="20"/>
  <c r="B123" i="20"/>
  <c r="C124" i="20" l="1"/>
  <c r="E124" i="20"/>
  <c r="A125" i="20"/>
  <c r="B124" i="20"/>
  <c r="F123" i="20"/>
  <c r="D123" i="20"/>
  <c r="E125" i="20" l="1"/>
  <c r="C125" i="20"/>
  <c r="B125" i="20"/>
  <c r="A126" i="20"/>
  <c r="F124" i="20"/>
  <c r="D124" i="20"/>
  <c r="D125" i="20" l="1"/>
  <c r="B126" i="20"/>
  <c r="C126" i="20"/>
  <c r="E126" i="20"/>
  <c r="A127" i="20"/>
  <c r="F125" i="20"/>
  <c r="D126" i="20" l="1"/>
  <c r="C127" i="20"/>
  <c r="A128" i="20"/>
  <c r="B127" i="20"/>
  <c r="E127" i="20"/>
  <c r="F126" i="20"/>
  <c r="C128" i="20" l="1"/>
  <c r="A129" i="20"/>
  <c r="E128" i="20"/>
  <c r="B128" i="20"/>
  <c r="D127" i="20"/>
  <c r="F127" i="20"/>
  <c r="F128" i="20" l="1"/>
  <c r="C129" i="20"/>
  <c r="E129" i="20"/>
  <c r="B129" i="20"/>
  <c r="A130" i="20"/>
  <c r="D128" i="20"/>
  <c r="F129" i="20" l="1"/>
  <c r="D129" i="20"/>
  <c r="E130" i="20"/>
  <c r="B130" i="20"/>
  <c r="C130" i="20"/>
  <c r="A131" i="20"/>
  <c r="D130" i="20" l="1"/>
  <c r="F130" i="20"/>
  <c r="B131" i="20"/>
  <c r="C131" i="20"/>
  <c r="A132" i="20"/>
  <c r="E131" i="20"/>
  <c r="D131" i="20" l="1"/>
  <c r="F131" i="20"/>
  <c r="B132" i="20"/>
  <c r="A133" i="20"/>
  <c r="E132" i="20"/>
  <c r="C132" i="20"/>
  <c r="C133" i="20" l="1"/>
  <c r="E133" i="20"/>
  <c r="B133" i="20"/>
  <c r="A134" i="20"/>
  <c r="D132" i="20"/>
  <c r="F132" i="20"/>
  <c r="E134" i="20" l="1"/>
  <c r="B134" i="20"/>
  <c r="C134" i="20"/>
  <c r="A135" i="20"/>
  <c r="F133" i="20"/>
  <c r="D133" i="20"/>
  <c r="D134" i="20" l="1"/>
  <c r="E135" i="20"/>
  <c r="A136" i="20"/>
  <c r="B135" i="20"/>
  <c r="C135" i="20"/>
  <c r="F134" i="20"/>
  <c r="D135" i="20" l="1"/>
  <c r="A137" i="20"/>
  <c r="B136" i="20"/>
  <c r="C136" i="20"/>
  <c r="E136" i="20"/>
  <c r="F135" i="20"/>
  <c r="D136" i="20" l="1"/>
  <c r="F136" i="20"/>
  <c r="B137" i="20"/>
  <c r="E137" i="20"/>
  <c r="C137" i="20"/>
  <c r="D137" i="20" l="1"/>
  <c r="F137" i="20"/>
  <c r="H147" i="20" l="1"/>
  <c r="H168" i="20"/>
  <c r="H174" i="20"/>
  <c r="H148" i="20"/>
  <c r="H139" i="20"/>
  <c r="H149" i="20"/>
  <c r="H138" i="20"/>
  <c r="H191" i="20"/>
  <c r="H184" i="20"/>
  <c r="H170" i="20"/>
  <c r="H183" i="20"/>
  <c r="H169" i="20"/>
  <c r="H185" i="20"/>
  <c r="H150" i="20"/>
  <c r="H140" i="20"/>
  <c r="H192" i="20"/>
  <c r="H171" i="20"/>
  <c r="H175" i="20"/>
  <c r="H193" i="20"/>
  <c r="H172" i="20"/>
  <c r="H151" i="20"/>
  <c r="H176" i="20"/>
  <c r="H186" i="20"/>
  <c r="H141" i="20"/>
  <c r="H194" i="20"/>
  <c r="H152" i="20"/>
  <c r="H187" i="20"/>
  <c r="H173" i="20"/>
  <c r="H142" i="20"/>
  <c r="H177" i="20"/>
  <c r="H195" i="20"/>
  <c r="H143" i="20"/>
  <c r="H153" i="20"/>
  <c r="H188" i="20"/>
  <c r="H178" i="20"/>
  <c r="H179" i="20"/>
  <c r="H154" i="20"/>
  <c r="H196" i="20"/>
  <c r="H189" i="20"/>
  <c r="H144" i="20"/>
  <c r="H190" i="20"/>
  <c r="H145" i="20"/>
  <c r="H197" i="20"/>
  <c r="H155" i="20"/>
  <c r="H180" i="20"/>
  <c r="H181" i="20"/>
  <c r="H146" i="20"/>
  <c r="H198" i="20"/>
  <c r="H156" i="20"/>
  <c r="H182" i="20"/>
  <c r="H157" i="20"/>
  <c r="H199" i="20"/>
  <c r="H200" i="20"/>
  <c r="H158" i="20"/>
  <c r="H159" i="20"/>
  <c r="H201" i="20"/>
  <c r="H202" i="20"/>
  <c r="H160" i="20"/>
  <c r="H203" i="20"/>
  <c r="H161" i="20"/>
  <c r="H204" i="20"/>
  <c r="H162" i="20"/>
  <c r="H205" i="20"/>
  <c r="H163" i="20"/>
  <c r="H164" i="20"/>
  <c r="H206" i="20"/>
  <c r="H207" i="20"/>
  <c r="H165" i="20"/>
  <c r="H166" i="20"/>
  <c r="H208" i="20"/>
  <c r="H209" i="20"/>
  <c r="H167" i="20"/>
  <c r="H9" i="20"/>
  <c r="I9" i="20" s="1"/>
  <c r="J9" i="20" s="1"/>
  <c r="H15" i="20"/>
  <c r="H16" i="20"/>
  <c r="H10" i="20"/>
  <c r="H17" i="20"/>
  <c r="H11" i="20"/>
  <c r="H18" i="20"/>
  <c r="H12" i="20"/>
  <c r="H13" i="20"/>
  <c r="H19" i="20"/>
  <c r="H14" i="20"/>
  <c r="H20" i="20"/>
  <c r="H21" i="20"/>
  <c r="H22" i="20"/>
  <c r="H23" i="20"/>
  <c r="H24" i="20"/>
  <c r="H25" i="20"/>
  <c r="H26" i="20"/>
  <c r="H27" i="20"/>
  <c r="H28" i="20"/>
  <c r="H29" i="20"/>
  <c r="H30" i="20"/>
  <c r="H31" i="20"/>
  <c r="H32" i="20"/>
  <c r="H33" i="20"/>
  <c r="H34" i="20"/>
  <c r="H35" i="20"/>
  <c r="H36" i="20"/>
  <c r="H37" i="20"/>
  <c r="H38" i="20"/>
  <c r="H39" i="20"/>
  <c r="H40" i="20"/>
  <c r="H41" i="20"/>
  <c r="H42" i="20"/>
  <c r="H43" i="20"/>
  <c r="H44" i="20"/>
  <c r="H45" i="20"/>
  <c r="H46" i="20"/>
  <c r="H47" i="20"/>
  <c r="H48" i="20"/>
  <c r="H49" i="20"/>
  <c r="H50" i="20"/>
  <c r="H51" i="20"/>
  <c r="H52" i="20"/>
  <c r="H53" i="20"/>
  <c r="H54" i="20"/>
  <c r="H55" i="20"/>
  <c r="H56" i="20"/>
  <c r="H57" i="20"/>
  <c r="H58" i="20"/>
  <c r="H59" i="20"/>
  <c r="H60" i="20"/>
  <c r="H61" i="20"/>
  <c r="H62" i="20"/>
  <c r="H63" i="20"/>
  <c r="H64" i="20"/>
  <c r="H65" i="20"/>
  <c r="H66" i="20"/>
  <c r="H67" i="20"/>
  <c r="H68" i="20"/>
  <c r="H69" i="20"/>
  <c r="H70" i="20"/>
  <c r="H71" i="20"/>
  <c r="H72" i="20"/>
  <c r="H73" i="20"/>
  <c r="H74" i="20"/>
  <c r="H75" i="20"/>
  <c r="H76" i="20"/>
  <c r="H77" i="20"/>
  <c r="H78" i="20"/>
  <c r="H79" i="20"/>
  <c r="H80" i="20"/>
  <c r="H81" i="20"/>
  <c r="H82" i="20"/>
  <c r="H83" i="20"/>
  <c r="H84" i="20"/>
  <c r="H86" i="20"/>
  <c r="H85" i="20"/>
  <c r="H87" i="20"/>
  <c r="H88" i="20"/>
  <c r="H89" i="20"/>
  <c r="H90" i="20"/>
  <c r="H91" i="20"/>
  <c r="H92" i="20"/>
  <c r="H93" i="20"/>
  <c r="H94" i="20"/>
  <c r="H95" i="20"/>
  <c r="H96" i="20"/>
  <c r="H97" i="20"/>
  <c r="H98" i="20"/>
  <c r="H99" i="20"/>
  <c r="H100" i="20"/>
  <c r="H101" i="20"/>
  <c r="H102" i="20"/>
  <c r="H103" i="20"/>
  <c r="H104" i="20"/>
  <c r="H105" i="20"/>
  <c r="H106" i="20"/>
  <c r="H107" i="20"/>
  <c r="H108" i="20"/>
  <c r="H109" i="20"/>
  <c r="H110" i="20"/>
  <c r="H111" i="20"/>
  <c r="H112" i="20"/>
  <c r="H113" i="20"/>
  <c r="H114" i="20"/>
  <c r="H115" i="20"/>
  <c r="H116" i="20"/>
  <c r="H117" i="20"/>
  <c r="H118" i="20"/>
  <c r="H119" i="20"/>
  <c r="H120" i="20"/>
  <c r="H121" i="20"/>
  <c r="H122" i="20"/>
  <c r="H123" i="20"/>
  <c r="H124" i="20"/>
  <c r="H125" i="20"/>
  <c r="H126" i="20"/>
  <c r="H127" i="20"/>
  <c r="H128" i="20"/>
  <c r="H129" i="20"/>
  <c r="H130" i="20"/>
  <c r="H131" i="20"/>
  <c r="H132" i="20"/>
  <c r="H133" i="20"/>
  <c r="H134" i="20"/>
  <c r="H135" i="20"/>
  <c r="H136" i="20"/>
  <c r="H137" i="20"/>
  <c r="I10" i="20" l="1"/>
  <c r="I11" i="20" l="1"/>
  <c r="J10" i="20"/>
  <c r="I12" i="20" l="1"/>
  <c r="J11" i="20"/>
  <c r="I13" i="20" l="1"/>
  <c r="J12" i="20"/>
  <c r="I14" i="20" l="1"/>
  <c r="J13" i="20"/>
  <c r="I15" i="20" l="1"/>
  <c r="J14" i="20"/>
  <c r="I16" i="20" l="1"/>
  <c r="J15" i="20"/>
  <c r="I17" i="20" l="1"/>
  <c r="J16" i="20"/>
  <c r="I18" i="20" l="1"/>
  <c r="J17" i="20"/>
  <c r="I19" i="20" l="1"/>
  <c r="J18" i="20"/>
  <c r="I20" i="20" l="1"/>
  <c r="J19" i="20"/>
  <c r="I21" i="20" l="1"/>
  <c r="J20" i="20"/>
  <c r="I22" i="20" l="1"/>
  <c r="J21" i="20"/>
  <c r="I23" i="20" l="1"/>
  <c r="J22" i="20"/>
  <c r="I24" i="20" l="1"/>
  <c r="J23" i="20"/>
  <c r="I25" i="20" l="1"/>
  <c r="J24" i="20"/>
  <c r="I26" i="20" l="1"/>
  <c r="J25" i="20"/>
  <c r="I27" i="20" l="1"/>
  <c r="J26" i="20"/>
  <c r="I28" i="20" l="1"/>
  <c r="J27" i="20"/>
  <c r="I29" i="20" l="1"/>
  <c r="J28" i="20"/>
  <c r="I30" i="20" l="1"/>
  <c r="J29" i="20"/>
  <c r="I31" i="20" l="1"/>
  <c r="J30" i="20"/>
  <c r="I32" i="20" l="1"/>
  <c r="J31" i="20"/>
  <c r="I33" i="20" l="1"/>
  <c r="J32" i="20"/>
  <c r="I34" i="20" l="1"/>
  <c r="J33" i="20"/>
  <c r="I35" i="20" l="1"/>
  <c r="J34" i="20"/>
  <c r="I36" i="20" l="1"/>
  <c r="J35" i="20"/>
  <c r="I37" i="20" l="1"/>
  <c r="J36" i="20"/>
  <c r="I38" i="20" l="1"/>
  <c r="J37" i="20"/>
  <c r="I39" i="20" l="1"/>
  <c r="J38" i="20"/>
  <c r="I40" i="20" l="1"/>
  <c r="J39" i="20"/>
  <c r="I41" i="20" l="1"/>
  <c r="J40" i="20"/>
  <c r="I42" i="20" l="1"/>
  <c r="J41" i="20"/>
  <c r="I43" i="20" l="1"/>
  <c r="J42" i="20"/>
  <c r="I44" i="20" l="1"/>
  <c r="J43" i="20"/>
  <c r="I45" i="20" l="1"/>
  <c r="J44" i="20"/>
  <c r="I46" i="20" l="1"/>
  <c r="J45" i="20"/>
  <c r="I47" i="20" l="1"/>
  <c r="J46" i="20"/>
  <c r="I48" i="20" l="1"/>
  <c r="J47" i="20"/>
  <c r="I49" i="20" l="1"/>
  <c r="J48" i="20"/>
  <c r="I50" i="20" l="1"/>
  <c r="J49" i="20"/>
  <c r="I51" i="20" l="1"/>
  <c r="J50" i="20"/>
  <c r="I52" i="20" l="1"/>
  <c r="J51" i="20"/>
  <c r="I53" i="20" l="1"/>
  <c r="J52" i="20"/>
  <c r="I54" i="20" l="1"/>
  <c r="J53" i="20"/>
  <c r="I55" i="20" l="1"/>
  <c r="J54" i="20"/>
  <c r="I56" i="20" l="1"/>
  <c r="J55" i="20"/>
  <c r="I57" i="20" l="1"/>
  <c r="J56" i="20"/>
  <c r="I58" i="20" l="1"/>
  <c r="J57" i="20"/>
  <c r="I59" i="20" l="1"/>
  <c r="J58" i="20"/>
  <c r="I60" i="20" l="1"/>
  <c r="J59" i="20"/>
  <c r="I61" i="20" l="1"/>
  <c r="J60" i="20"/>
  <c r="I62" i="20" l="1"/>
  <c r="J61" i="20"/>
  <c r="I63" i="20" l="1"/>
  <c r="J62" i="20"/>
  <c r="I64" i="20" l="1"/>
  <c r="J63" i="20"/>
  <c r="I65" i="20" l="1"/>
  <c r="J64" i="20"/>
  <c r="I66" i="20" l="1"/>
  <c r="J65" i="20"/>
  <c r="I67" i="20" l="1"/>
  <c r="J66" i="20"/>
  <c r="I68" i="20" l="1"/>
  <c r="J67" i="20"/>
  <c r="I69" i="20" l="1"/>
  <c r="J68" i="20"/>
  <c r="I70" i="20" l="1"/>
  <c r="J69" i="20"/>
  <c r="I71" i="20" l="1"/>
  <c r="J70" i="20"/>
  <c r="I72" i="20" l="1"/>
  <c r="J71" i="20"/>
  <c r="I73" i="20" l="1"/>
  <c r="J72" i="20"/>
  <c r="I74" i="20" l="1"/>
  <c r="J73" i="20"/>
  <c r="I75" i="20" l="1"/>
  <c r="J74" i="20"/>
  <c r="I76" i="20" l="1"/>
  <c r="J75" i="20"/>
  <c r="I77" i="20" l="1"/>
  <c r="J76" i="20"/>
  <c r="I78" i="20" l="1"/>
  <c r="J77" i="20"/>
  <c r="I79" i="20" l="1"/>
  <c r="J78" i="20"/>
  <c r="I80" i="20" l="1"/>
  <c r="J79" i="20"/>
  <c r="I81" i="20" l="1"/>
  <c r="J80" i="20"/>
  <c r="I82" i="20" l="1"/>
  <c r="J81" i="20"/>
  <c r="I83" i="20" l="1"/>
  <c r="J82" i="20"/>
  <c r="I84" i="20" l="1"/>
  <c r="J83" i="20"/>
  <c r="I85" i="20" l="1"/>
  <c r="J84" i="20"/>
  <c r="I86" i="20" l="1"/>
  <c r="J85" i="20"/>
  <c r="I87" i="20" l="1"/>
  <c r="J86" i="20"/>
  <c r="I88" i="20" l="1"/>
  <c r="J87" i="20"/>
  <c r="I89" i="20" l="1"/>
  <c r="J88" i="20"/>
  <c r="I90" i="20" l="1"/>
  <c r="J89" i="20"/>
  <c r="I91" i="20" l="1"/>
  <c r="J90" i="20"/>
  <c r="I92" i="20" l="1"/>
  <c r="J91" i="20"/>
  <c r="I93" i="20" l="1"/>
  <c r="J92" i="20"/>
  <c r="I94" i="20" l="1"/>
  <c r="J93" i="20"/>
  <c r="I95" i="20" l="1"/>
  <c r="J94" i="20"/>
  <c r="I96" i="20" l="1"/>
  <c r="J95" i="20"/>
  <c r="I97" i="20" l="1"/>
  <c r="J96" i="20"/>
  <c r="I98" i="20" l="1"/>
  <c r="J97" i="20"/>
  <c r="I99" i="20" l="1"/>
  <c r="J98" i="20"/>
  <c r="I100" i="20" l="1"/>
  <c r="J99" i="20"/>
  <c r="I101" i="20" l="1"/>
  <c r="J100" i="20"/>
  <c r="I102" i="20" l="1"/>
  <c r="J101" i="20"/>
  <c r="I103" i="20" l="1"/>
  <c r="J102" i="20"/>
  <c r="I104" i="20" l="1"/>
  <c r="J103" i="20"/>
  <c r="I105" i="20" l="1"/>
  <c r="J104" i="20"/>
  <c r="I106" i="20" l="1"/>
  <c r="J105" i="20"/>
  <c r="I107" i="20" l="1"/>
  <c r="J106" i="20"/>
  <c r="I108" i="20" l="1"/>
  <c r="J107" i="20"/>
  <c r="I109" i="20" l="1"/>
  <c r="J108" i="20"/>
  <c r="I110" i="20" l="1"/>
  <c r="J109" i="20"/>
  <c r="I111" i="20" l="1"/>
  <c r="J110" i="20"/>
  <c r="I112" i="20" l="1"/>
  <c r="J111" i="20"/>
  <c r="I113" i="20" l="1"/>
  <c r="J112" i="20"/>
  <c r="I114" i="20" l="1"/>
  <c r="J113" i="20"/>
  <c r="I115" i="20" l="1"/>
  <c r="J114" i="20"/>
  <c r="I116" i="20" l="1"/>
  <c r="J115" i="20"/>
  <c r="I117" i="20" l="1"/>
  <c r="J116" i="20"/>
  <c r="I118" i="20" l="1"/>
  <c r="J117" i="20"/>
  <c r="I119" i="20" l="1"/>
  <c r="J118" i="20"/>
  <c r="I120" i="20" l="1"/>
  <c r="J119" i="20"/>
  <c r="I121" i="20" l="1"/>
  <c r="J120" i="20"/>
  <c r="I122" i="20" l="1"/>
  <c r="J121" i="20"/>
  <c r="I123" i="20" l="1"/>
  <c r="J122" i="20"/>
  <c r="I124" i="20" l="1"/>
  <c r="J123" i="20"/>
  <c r="I125" i="20" l="1"/>
  <c r="J124" i="20"/>
  <c r="I126" i="20" l="1"/>
  <c r="J125" i="20"/>
  <c r="I127" i="20" l="1"/>
  <c r="J126" i="20"/>
  <c r="I128" i="20" l="1"/>
  <c r="J127" i="20"/>
  <c r="I129" i="20" l="1"/>
  <c r="J128" i="20"/>
  <c r="I130" i="20" l="1"/>
  <c r="J129" i="20"/>
  <c r="I131" i="20" l="1"/>
  <c r="J130" i="20"/>
  <c r="I132" i="20" l="1"/>
  <c r="J131" i="20"/>
  <c r="I133" i="20" l="1"/>
  <c r="J132" i="20"/>
  <c r="I134" i="20" l="1"/>
  <c r="J133" i="20"/>
  <c r="I135" i="20" l="1"/>
  <c r="J134" i="20"/>
  <c r="I136" i="20" l="1"/>
  <c r="J135" i="20"/>
  <c r="I137" i="20" l="1"/>
  <c r="J136" i="20"/>
  <c r="J137" i="20" l="1"/>
  <c r="I138" i="20"/>
  <c r="J138" i="20" l="1"/>
  <c r="I139" i="20"/>
  <c r="J139" i="20" l="1"/>
  <c r="I140" i="20"/>
  <c r="J140" i="20" l="1"/>
  <c r="I141" i="20"/>
  <c r="J141" i="20" l="1"/>
  <c r="I142" i="20"/>
  <c r="J142" i="20" l="1"/>
  <c r="I143" i="20"/>
  <c r="J143" i="20" l="1"/>
  <c r="I144" i="20"/>
  <c r="J144" i="20" l="1"/>
  <c r="I145" i="20"/>
  <c r="J145" i="20" l="1"/>
  <c r="I146" i="20"/>
  <c r="J146" i="20" l="1"/>
  <c r="I147" i="20"/>
  <c r="J147" i="20" l="1"/>
  <c r="I148" i="20"/>
  <c r="J148" i="20" l="1"/>
  <c r="I149" i="20"/>
  <c r="J149" i="20" l="1"/>
  <c r="I150" i="20"/>
  <c r="J150" i="20" l="1"/>
  <c r="I151" i="20"/>
  <c r="D31" i="39" a="1"/>
  <c r="U31" i="39" s="1"/>
  <c r="AF15" i="39"/>
  <c r="N30" i="39" s="1"/>
  <c r="J151" i="20" l="1"/>
  <c r="I152" i="20"/>
  <c r="U46" i="39"/>
  <c r="U48" i="39"/>
  <c r="U45" i="39"/>
  <c r="U47" i="39"/>
  <c r="Q31" i="39"/>
  <c r="I31" i="39"/>
  <c r="W31" i="39"/>
  <c r="H31" i="39"/>
  <c r="L31" i="39"/>
  <c r="T31" i="39"/>
  <c r="V31" i="39"/>
  <c r="K31" i="39"/>
  <c r="N31" i="39"/>
  <c r="F31" i="39"/>
  <c r="R31" i="39"/>
  <c r="M31" i="39"/>
  <c r="E31" i="39"/>
  <c r="J31" i="39"/>
  <c r="D31" i="39"/>
  <c r="P31" i="39"/>
  <c r="G31" i="39"/>
  <c r="S31" i="39"/>
  <c r="O31" i="39"/>
  <c r="Q45" i="39" l="1"/>
  <c r="Q52" i="39"/>
  <c r="J152" i="20"/>
  <c r="I153" i="20"/>
  <c r="M45" i="39"/>
  <c r="M47" i="39"/>
  <c r="M48" i="39"/>
  <c r="M46" i="39"/>
  <c r="G52" i="39"/>
  <c r="G45" i="39"/>
  <c r="O48" i="39"/>
  <c r="O47" i="39"/>
  <c r="O45" i="39"/>
  <c r="O46" i="39"/>
  <c r="V45" i="39"/>
  <c r="V48" i="39"/>
  <c r="V46" i="39"/>
  <c r="V47" i="39"/>
  <c r="H45" i="39"/>
  <c r="H48" i="39"/>
  <c r="H47" i="39"/>
  <c r="H46" i="39"/>
  <c r="I45" i="39"/>
  <c r="I48" i="39"/>
  <c r="I47" i="39"/>
  <c r="I46" i="39"/>
  <c r="D46" i="39"/>
  <c r="D45" i="39"/>
  <c r="D48" i="39"/>
  <c r="D47" i="39"/>
  <c r="R48" i="39"/>
  <c r="R47" i="39"/>
  <c r="R45" i="39"/>
  <c r="R46" i="39"/>
  <c r="W46" i="39"/>
  <c r="W48" i="39"/>
  <c r="W45" i="39"/>
  <c r="W47" i="39"/>
  <c r="S46" i="39"/>
  <c r="S45" i="39"/>
  <c r="S48" i="39"/>
  <c r="S47" i="39"/>
  <c r="F45" i="39"/>
  <c r="F47" i="39"/>
  <c r="F48" i="39"/>
  <c r="F46" i="39"/>
  <c r="N46" i="39"/>
  <c r="N48" i="39"/>
  <c r="N45" i="39"/>
  <c r="N47" i="39"/>
  <c r="P48" i="39"/>
  <c r="P45" i="39"/>
  <c r="P46" i="39"/>
  <c r="P47" i="39"/>
  <c r="K45" i="39"/>
  <c r="K48" i="39"/>
  <c r="K47" i="39"/>
  <c r="K46" i="39"/>
  <c r="J45" i="39"/>
  <c r="J47" i="39"/>
  <c r="J46" i="39"/>
  <c r="J48" i="39"/>
  <c r="T48" i="39"/>
  <c r="T45" i="39"/>
  <c r="T46" i="39"/>
  <c r="T47" i="39"/>
  <c r="E45" i="39"/>
  <c r="E48" i="39"/>
  <c r="E46" i="39"/>
  <c r="E47" i="39"/>
  <c r="L45" i="39"/>
  <c r="L48" i="39"/>
  <c r="L47" i="39"/>
  <c r="L46" i="39"/>
  <c r="BO4" i="21" l="1"/>
  <c r="BO74" i="21" s="1"/>
  <c r="BO75" i="21" s="1"/>
  <c r="J153" i="20"/>
  <c r="I154" i="20"/>
  <c r="BO102" i="21" l="1"/>
  <c r="BO84" i="21"/>
  <c r="R6" i="48"/>
  <c r="BO94" i="21"/>
  <c r="BO88" i="21"/>
  <c r="BO98" i="21"/>
  <c r="BO89" i="21"/>
  <c r="BO87" i="21"/>
  <c r="BO82" i="21"/>
  <c r="BO91" i="21"/>
  <c r="BO97" i="21"/>
  <c r="BO105" i="21"/>
  <c r="BO81" i="21"/>
  <c r="BO111" i="21"/>
  <c r="BO77" i="21"/>
  <c r="BO78" i="21"/>
  <c r="BO104" i="21"/>
  <c r="BO85" i="21"/>
  <c r="BO96" i="21"/>
  <c r="BO109" i="21"/>
  <c r="BO99" i="21"/>
  <c r="BO100" i="21"/>
  <c r="BO108" i="21"/>
  <c r="BO106" i="21"/>
  <c r="BO92" i="21"/>
  <c r="BO107" i="21"/>
  <c r="BO101" i="21"/>
  <c r="BO80" i="21"/>
  <c r="BO86" i="21"/>
  <c r="BO76" i="21"/>
  <c r="BO83" i="21"/>
  <c r="BO79" i="21"/>
  <c r="BO93" i="21"/>
  <c r="BO103" i="21"/>
  <c r="BO110" i="21"/>
  <c r="BO90" i="21"/>
  <c r="BO95" i="21"/>
  <c r="J154" i="20"/>
  <c r="I155" i="20"/>
  <c r="G20" i="21"/>
  <c r="M5" i="21" s="1"/>
  <c r="M4" i="19" s="1"/>
  <c r="G21" i="21"/>
  <c r="N5" i="21" s="1"/>
  <c r="N4" i="19" s="1"/>
  <c r="G15" i="21"/>
  <c r="H5" i="21" s="1"/>
  <c r="H4" i="19" s="1"/>
  <c r="G16" i="21"/>
  <c r="I5" i="21" s="1"/>
  <c r="I4" i="19" s="1"/>
  <c r="G22" i="21"/>
  <c r="O5" i="21" s="1"/>
  <c r="O4" i="19" s="1"/>
  <c r="G23" i="21"/>
  <c r="P5" i="21" s="1"/>
  <c r="P4" i="19" s="1"/>
  <c r="G17" i="21"/>
  <c r="J5" i="21" s="1"/>
  <c r="J4" i="19" s="1"/>
  <c r="G5" i="21"/>
  <c r="G4" i="19" s="1"/>
  <c r="G18" i="21"/>
  <c r="K5" i="21" s="1"/>
  <c r="K4" i="19" s="1"/>
  <c r="G24" i="21"/>
  <c r="Q5" i="21" s="1"/>
  <c r="Q4" i="19" s="1"/>
  <c r="G25" i="21"/>
  <c r="R5" i="21" s="1"/>
  <c r="R4" i="19" s="1"/>
  <c r="G19" i="21"/>
  <c r="L5" i="21" s="1"/>
  <c r="L4" i="19" s="1"/>
  <c r="G26" i="21"/>
  <c r="S5" i="21" s="1"/>
  <c r="S4" i="19" s="1"/>
  <c r="G27" i="21"/>
  <c r="T5" i="21" s="1"/>
  <c r="T4" i="19" s="1"/>
  <c r="G28" i="21"/>
  <c r="U5" i="21" s="1"/>
  <c r="U4" i="19" s="1"/>
  <c r="G29" i="21"/>
  <c r="V5" i="21" s="1"/>
  <c r="V4" i="19" s="1"/>
  <c r="G30" i="21"/>
  <c r="W5" i="21" s="1"/>
  <c r="W4" i="19" s="1"/>
  <c r="G31" i="21"/>
  <c r="X5" i="21" s="1"/>
  <c r="X4" i="19" s="1"/>
  <c r="G32" i="21"/>
  <c r="Y5" i="21" s="1"/>
  <c r="Y4" i="19" s="1"/>
  <c r="G33" i="21"/>
  <c r="Z5" i="21" s="1"/>
  <c r="Z4" i="19" s="1"/>
  <c r="G34" i="21"/>
  <c r="AA5" i="21" s="1"/>
  <c r="AA4" i="19" s="1"/>
  <c r="G35" i="21"/>
  <c r="AB5" i="21" s="1"/>
  <c r="AB4" i="19" s="1"/>
  <c r="G36" i="21"/>
  <c r="AC5" i="21" s="1"/>
  <c r="AC4" i="19" s="1"/>
  <c r="G37" i="21"/>
  <c r="AD5" i="21" s="1"/>
  <c r="AD4" i="19" s="1"/>
  <c r="G38" i="21"/>
  <c r="AE5" i="21" s="1"/>
  <c r="AE4" i="19" s="1"/>
  <c r="G39" i="21"/>
  <c r="AF5" i="21" s="1"/>
  <c r="AF4" i="19" s="1"/>
  <c r="G40" i="21"/>
  <c r="AG5" i="21" s="1"/>
  <c r="AG4" i="19" s="1"/>
  <c r="G41" i="21"/>
  <c r="AH5" i="21" s="1"/>
  <c r="AH4" i="19" s="1"/>
  <c r="G42" i="21"/>
  <c r="AI5" i="21" s="1"/>
  <c r="AI4" i="19" s="1"/>
  <c r="G43" i="21"/>
  <c r="AJ5" i="21" s="1"/>
  <c r="AJ4" i="19" s="1"/>
  <c r="G44" i="21"/>
  <c r="AK5" i="21" s="1"/>
  <c r="AK4" i="19" s="1"/>
  <c r="G45" i="21"/>
  <c r="AL5" i="21" s="1"/>
  <c r="AL4" i="19" s="1"/>
  <c r="G46" i="21"/>
  <c r="AM5" i="21" s="1"/>
  <c r="AM4" i="19" s="1"/>
  <c r="G47" i="21"/>
  <c r="AN5" i="21" s="1"/>
  <c r="AN4" i="19" s="1"/>
  <c r="G48" i="21"/>
  <c r="AO5" i="21" s="1"/>
  <c r="AO4" i="19" s="1"/>
  <c r="G49" i="21"/>
  <c r="AP5" i="21" s="1"/>
  <c r="AP4" i="19" s="1"/>
  <c r="G50" i="21"/>
  <c r="AQ5" i="21" s="1"/>
  <c r="AQ4" i="19" s="1"/>
  <c r="G51" i="21"/>
  <c r="AR5" i="21" s="1"/>
  <c r="AR4" i="19" s="1"/>
  <c r="G52" i="21"/>
  <c r="AS5" i="21" s="1"/>
  <c r="AS4" i="19" s="1"/>
  <c r="G53" i="21"/>
  <c r="AT5" i="21" s="1"/>
  <c r="AT4" i="19" s="1"/>
  <c r="G54" i="21"/>
  <c r="AU5" i="21" s="1"/>
  <c r="AU4" i="19" s="1"/>
  <c r="G55" i="21"/>
  <c r="AV5" i="21" s="1"/>
  <c r="AV4" i="19" s="1"/>
  <c r="G56" i="21"/>
  <c r="AW5" i="21" s="1"/>
  <c r="AW4" i="19" s="1"/>
  <c r="G57" i="21"/>
  <c r="AX5" i="21" s="1"/>
  <c r="AX4" i="19" s="1"/>
  <c r="G58" i="21"/>
  <c r="AY5" i="21" s="1"/>
  <c r="AY4" i="19" s="1"/>
  <c r="G59" i="21"/>
  <c r="AZ5" i="21" s="1"/>
  <c r="AZ4" i="19" s="1"/>
  <c r="G60" i="21"/>
  <c r="BA5" i="21" s="1"/>
  <c r="BA4" i="19" s="1"/>
  <c r="G61" i="21"/>
  <c r="BB5" i="21" s="1"/>
  <c r="BB4" i="19" s="1"/>
  <c r="G62" i="21"/>
  <c r="BC5" i="21" s="1"/>
  <c r="BC4" i="19" s="1"/>
  <c r="G63" i="21"/>
  <c r="BD5" i="21" s="1"/>
  <c r="BD4" i="19" s="1"/>
  <c r="G64" i="21"/>
  <c r="BE5" i="21" s="1"/>
  <c r="BE4" i="19" s="1"/>
  <c r="G65" i="21"/>
  <c r="BF5" i="21" s="1"/>
  <c r="BF4" i="19" s="1"/>
  <c r="G66" i="21"/>
  <c r="BG5" i="21" s="1"/>
  <c r="BG4" i="19" s="1"/>
  <c r="G67" i="21"/>
  <c r="BH5" i="21" s="1"/>
  <c r="BH4" i="19" s="1"/>
  <c r="G68" i="21"/>
  <c r="BI5" i="21" s="1"/>
  <c r="BI4" i="19" s="1"/>
  <c r="G69" i="21"/>
  <c r="BJ5" i="21" s="1"/>
  <c r="BJ4" i="19" s="1"/>
  <c r="G70" i="21"/>
  <c r="BK5" i="21" s="1"/>
  <c r="BK4" i="19" s="1"/>
  <c r="G71" i="21"/>
  <c r="BL5" i="21" s="1"/>
  <c r="L3" i="27" s="1"/>
  <c r="G72" i="21"/>
  <c r="BM5" i="21" s="1"/>
  <c r="E12" i="25" s="1"/>
  <c r="G73" i="21"/>
  <c r="BN5" i="21" s="1"/>
  <c r="F12" i="25" s="1"/>
  <c r="G74" i="21"/>
  <c r="BO5" i="21" s="1"/>
  <c r="G12" i="25" s="1"/>
  <c r="G75" i="21"/>
  <c r="BP5" i="21" s="1"/>
  <c r="H12" i="25" s="1"/>
  <c r="G76" i="21"/>
  <c r="BQ5" i="21" s="1"/>
  <c r="I12" i="25" s="1"/>
  <c r="G77" i="21"/>
  <c r="BR5" i="21" s="1"/>
  <c r="J12" i="25" s="1"/>
  <c r="G78" i="21"/>
  <c r="BS5" i="21" s="1"/>
  <c r="K12" i="25" s="1"/>
  <c r="G79" i="21"/>
  <c r="G80" i="21"/>
  <c r="G81" i="21"/>
  <c r="G82" i="21"/>
  <c r="G83" i="21"/>
  <c r="G84" i="21"/>
  <c r="BY5" i="21" s="1"/>
  <c r="G85" i="21"/>
  <c r="G86" i="21"/>
  <c r="G87" i="21"/>
  <c r="G88" i="21"/>
  <c r="G90" i="21"/>
  <c r="G89" i="21"/>
  <c r="G91" i="21"/>
  <c r="CF5" i="21" s="1"/>
  <c r="G92" i="21"/>
  <c r="G93" i="21"/>
  <c r="G94" i="21"/>
  <c r="CI5" i="21" s="1"/>
  <c r="G95" i="21"/>
  <c r="G96" i="21"/>
  <c r="G97" i="21"/>
  <c r="CL5" i="21" s="1"/>
  <c r="G98" i="21"/>
  <c r="G99" i="21"/>
  <c r="CN5" i="21" s="1"/>
  <c r="G100" i="21"/>
  <c r="CO5" i="21" s="1"/>
  <c r="G101" i="21"/>
  <c r="G102" i="21"/>
  <c r="CQ5" i="21" s="1"/>
  <c r="G103" i="21"/>
  <c r="G104" i="21"/>
  <c r="G105" i="21"/>
  <c r="G106" i="21"/>
  <c r="G107" i="21"/>
  <c r="G108" i="21"/>
  <c r="G109" i="21"/>
  <c r="G110" i="21"/>
  <c r="G111" i="21"/>
  <c r="V6" i="48"/>
  <c r="G41" i="39" s="1"/>
  <c r="W6" i="48"/>
  <c r="G42" i="39" s="1"/>
  <c r="X6" i="48"/>
  <c r="G43" i="39" s="1"/>
  <c r="S6" i="48"/>
  <c r="CG5" i="21" l="1"/>
  <c r="BW5" i="21"/>
  <c r="BX6" i="21" s="1"/>
  <c r="BV5" i="21"/>
  <c r="BW6" i="21" s="1"/>
  <c r="CS5" i="21"/>
  <c r="CC5" i="21"/>
  <c r="CM5" i="21"/>
  <c r="CN6" i="21" s="1"/>
  <c r="CN8" i="21" s="1"/>
  <c r="CZ5" i="21"/>
  <c r="K3" i="27"/>
  <c r="CD5" i="21"/>
  <c r="CE6" i="21" s="1"/>
  <c r="CU5" i="21"/>
  <c r="CV6" i="21" s="1"/>
  <c r="CB5" i="21"/>
  <c r="CK5" i="21"/>
  <c r="CL9" i="21" s="1"/>
  <c r="CT5" i="21"/>
  <c r="CU6" i="21" s="1"/>
  <c r="CX5" i="21"/>
  <c r="CY6" i="21" s="1"/>
  <c r="BZ5" i="21"/>
  <c r="CA6" i="21" s="1"/>
  <c r="CW5" i="21"/>
  <c r="CX6" i="21" s="1"/>
  <c r="CV5" i="21"/>
  <c r="CP5" i="21"/>
  <c r="CQ6" i="21" s="1"/>
  <c r="CQ8" i="21" s="1"/>
  <c r="CA5" i="21"/>
  <c r="BX5" i="21"/>
  <c r="BY9" i="21" s="1"/>
  <c r="BU5" i="21"/>
  <c r="M12" i="25" s="1"/>
  <c r="CH5" i="21"/>
  <c r="CI6" i="21" s="1"/>
  <c r="CI8" i="21" s="1"/>
  <c r="BH9" i="19"/>
  <c r="AZ9" i="19"/>
  <c r="AR9" i="19"/>
  <c r="AJ9" i="19"/>
  <c r="AB9" i="19"/>
  <c r="T9" i="19"/>
  <c r="P9" i="19"/>
  <c r="BG9" i="19"/>
  <c r="AY9" i="19"/>
  <c r="AQ9" i="19"/>
  <c r="AI9" i="19"/>
  <c r="AA9" i="19"/>
  <c r="S9" i="19"/>
  <c r="O9" i="19"/>
  <c r="BF9" i="19"/>
  <c r="AH9" i="19"/>
  <c r="Z9" i="19"/>
  <c r="L9" i="19"/>
  <c r="I9" i="19"/>
  <c r="AP9" i="19"/>
  <c r="BE9" i="19"/>
  <c r="AW9" i="19"/>
  <c r="AO9" i="19"/>
  <c r="AG9" i="19"/>
  <c r="Y9" i="19"/>
  <c r="R9" i="19"/>
  <c r="H9" i="19"/>
  <c r="D12" i="25"/>
  <c r="G45" i="23"/>
  <c r="Q45" i="23" s="1"/>
  <c r="BD9" i="19"/>
  <c r="AV9" i="19"/>
  <c r="AN9" i="19"/>
  <c r="AF9" i="19"/>
  <c r="X9" i="19"/>
  <c r="Q9" i="19"/>
  <c r="N9" i="19"/>
  <c r="AX9" i="19"/>
  <c r="BK9" i="19"/>
  <c r="BC9" i="19"/>
  <c r="AU9" i="19"/>
  <c r="AM9" i="19"/>
  <c r="AE9" i="19"/>
  <c r="W9" i="19"/>
  <c r="K9" i="19"/>
  <c r="M9" i="19"/>
  <c r="BB9" i="19"/>
  <c r="AL9" i="19"/>
  <c r="AD9" i="19"/>
  <c r="V9" i="19"/>
  <c r="G9" i="19"/>
  <c r="G8" i="19"/>
  <c r="G14" i="19"/>
  <c r="BJ9" i="19"/>
  <c r="AT9" i="19"/>
  <c r="BI9" i="19"/>
  <c r="BA9" i="19"/>
  <c r="AS9" i="19"/>
  <c r="AK9" i="19"/>
  <c r="AC9" i="19"/>
  <c r="U9" i="19"/>
  <c r="J9" i="19"/>
  <c r="CR5" i="21"/>
  <c r="CS6" i="21" s="1"/>
  <c r="CS8" i="21" s="1"/>
  <c r="CE5" i="21"/>
  <c r="CF6" i="21" s="1"/>
  <c r="CF8" i="21" s="1"/>
  <c r="CY5" i="21"/>
  <c r="CZ9" i="21" s="1"/>
  <c r="G51" i="40"/>
  <c r="L7" i="27"/>
  <c r="G51" i="39"/>
  <c r="L6" i="27"/>
  <c r="G51" i="38"/>
  <c r="L5" i="27"/>
  <c r="G45" i="37"/>
  <c r="L4" i="27"/>
  <c r="G51" i="43"/>
  <c r="L10" i="27"/>
  <c r="G51" i="42"/>
  <c r="L9" i="27"/>
  <c r="G51" i="41"/>
  <c r="L8" i="27"/>
  <c r="CJ5" i="21"/>
  <c r="CK6" i="21" s="1"/>
  <c r="BT5" i="21"/>
  <c r="L12" i="25" s="1"/>
  <c r="J155" i="20"/>
  <c r="I156" i="20"/>
  <c r="BK6" i="21"/>
  <c r="BK8" i="21" s="1"/>
  <c r="BJ9" i="21"/>
  <c r="G8" i="21"/>
  <c r="G9" i="21"/>
  <c r="BI9" i="21"/>
  <c r="BA9" i="21"/>
  <c r="AS9" i="21"/>
  <c r="AK9" i="21"/>
  <c r="AC9" i="21"/>
  <c r="U9" i="21"/>
  <c r="J9" i="21"/>
  <c r="BC6" i="21"/>
  <c r="BC8" i="21" s="1"/>
  <c r="BB9" i="21"/>
  <c r="BH9" i="21"/>
  <c r="AZ9" i="21"/>
  <c r="AR9" i="21"/>
  <c r="AJ9" i="21"/>
  <c r="AB9" i="21"/>
  <c r="T9" i="21"/>
  <c r="P9" i="21"/>
  <c r="BG9" i="21"/>
  <c r="AY9" i="21"/>
  <c r="AQ9" i="21"/>
  <c r="AI9" i="21"/>
  <c r="AA9" i="21"/>
  <c r="S9" i="21"/>
  <c r="O9" i="21"/>
  <c r="AE6" i="21"/>
  <c r="AE8" i="21" s="1"/>
  <c r="AD9" i="21"/>
  <c r="BG6" i="21"/>
  <c r="BG8" i="21" s="1"/>
  <c r="BF9" i="21"/>
  <c r="AX9" i="21"/>
  <c r="AP9" i="21"/>
  <c r="AH9" i="21"/>
  <c r="Z9" i="21"/>
  <c r="L9" i="21"/>
  <c r="I9" i="21"/>
  <c r="W6" i="21"/>
  <c r="W8" i="21" s="1"/>
  <c r="V9" i="21"/>
  <c r="BE9" i="21"/>
  <c r="AW9" i="21"/>
  <c r="AO9" i="21"/>
  <c r="AG9" i="21"/>
  <c r="Y9" i="21"/>
  <c r="R9" i="21"/>
  <c r="H9" i="21"/>
  <c r="AU6" i="21"/>
  <c r="AU8" i="21" s="1"/>
  <c r="AT9" i="21"/>
  <c r="BL9" i="21"/>
  <c r="D14" i="25" s="1"/>
  <c r="BD9" i="21"/>
  <c r="AV9" i="21"/>
  <c r="AN9" i="21"/>
  <c r="AF9" i="21"/>
  <c r="X9" i="21"/>
  <c r="Q9" i="21"/>
  <c r="N9" i="21"/>
  <c r="AM6" i="21"/>
  <c r="AM8" i="21" s="1"/>
  <c r="AL9" i="21"/>
  <c r="BK9" i="21"/>
  <c r="BC9" i="21"/>
  <c r="AU9" i="21"/>
  <c r="AM9" i="21"/>
  <c r="AE9" i="21"/>
  <c r="W9" i="21"/>
  <c r="K9" i="21"/>
  <c r="M9" i="21"/>
  <c r="BS6" i="21"/>
  <c r="K15" i="25" s="1"/>
  <c r="BR9" i="21"/>
  <c r="J14" i="25" s="1"/>
  <c r="BQ9" i="21"/>
  <c r="I14" i="25" s="1"/>
  <c r="BP9" i="21"/>
  <c r="H14" i="25" s="1"/>
  <c r="BO9" i="21"/>
  <c r="G14" i="25" s="1"/>
  <c r="BO6" i="21"/>
  <c r="BN9" i="21"/>
  <c r="F14" i="25" s="1"/>
  <c r="BM9" i="21"/>
  <c r="E14" i="25" s="1"/>
  <c r="BS9" i="21"/>
  <c r="K14" i="25" s="1"/>
  <c r="CO9" i="21"/>
  <c r="CG9" i="21"/>
  <c r="CM6" i="21"/>
  <c r="AY6" i="21"/>
  <c r="AY8" i="21" s="1"/>
  <c r="Q6" i="21"/>
  <c r="Q8" i="21" s="1"/>
  <c r="AQ6" i="21"/>
  <c r="AQ8" i="21" s="1"/>
  <c r="AI6" i="21"/>
  <c r="AI8" i="21" s="1"/>
  <c r="CD6" i="21"/>
  <c r="Q43" i="39"/>
  <c r="Q48" i="39" s="1"/>
  <c r="G48" i="39"/>
  <c r="G20" i="25" s="1"/>
  <c r="Q42" i="39"/>
  <c r="Q47" i="39" s="1"/>
  <c r="G47" i="39"/>
  <c r="G19" i="25" s="1"/>
  <c r="Q41" i="39"/>
  <c r="Q46" i="39" s="1"/>
  <c r="G46" i="39"/>
  <c r="G18" i="25" s="1"/>
  <c r="AA6" i="21"/>
  <c r="AA8" i="21" s="1"/>
  <c r="Z6" i="21"/>
  <c r="Z8" i="21" s="1"/>
  <c r="S6" i="21"/>
  <c r="S8" i="21" s="1"/>
  <c r="BM6" i="21"/>
  <c r="E15" i="25" s="1"/>
  <c r="BE6" i="21"/>
  <c r="BE8" i="21" s="1"/>
  <c r="AW6" i="21"/>
  <c r="AW8" i="21" s="1"/>
  <c r="AO6" i="21"/>
  <c r="AO8" i="21" s="1"/>
  <c r="BZ6" i="21"/>
  <c r="BB6" i="21"/>
  <c r="BB8" i="21" s="1"/>
  <c r="AL6" i="21"/>
  <c r="AL8" i="21" s="1"/>
  <c r="V6" i="21"/>
  <c r="V8" i="21" s="1"/>
  <c r="AB6" i="48"/>
  <c r="Z6" i="48"/>
  <c r="AA6" i="48"/>
  <c r="CO6" i="21"/>
  <c r="CO8" i="21" s="1"/>
  <c r="CG6" i="21"/>
  <c r="CG8" i="21" s="1"/>
  <c r="BQ6" i="21"/>
  <c r="I15" i="25" s="1"/>
  <c r="BI6" i="21"/>
  <c r="BI8" i="21" s="1"/>
  <c r="BA6" i="21"/>
  <c r="BA8" i="21" s="1"/>
  <c r="AS6" i="21"/>
  <c r="AS8" i="21" s="1"/>
  <c r="AK6" i="21"/>
  <c r="AK8" i="21" s="1"/>
  <c r="AC6" i="21"/>
  <c r="AC8" i="21" s="1"/>
  <c r="U6" i="21"/>
  <c r="U8" i="21" s="1"/>
  <c r="CP6" i="21"/>
  <c r="BR6" i="21"/>
  <c r="J15" i="25" s="1"/>
  <c r="BJ6" i="21"/>
  <c r="BJ8" i="21" s="1"/>
  <c r="AT6" i="21"/>
  <c r="AT8" i="21" s="1"/>
  <c r="AD6" i="21"/>
  <c r="AD8" i="21" s="1"/>
  <c r="K6" i="21"/>
  <c r="K8" i="21" s="1"/>
  <c r="BP6" i="21"/>
  <c r="H15" i="25" s="1"/>
  <c r="BH6" i="21"/>
  <c r="BH8" i="21" s="1"/>
  <c r="AZ6" i="21"/>
  <c r="AZ8" i="21" s="1"/>
  <c r="AR6" i="21"/>
  <c r="AR8" i="21" s="1"/>
  <c r="AJ6" i="21"/>
  <c r="AJ8" i="21" s="1"/>
  <c r="AB6" i="21"/>
  <c r="AB8" i="21" s="1"/>
  <c r="T6" i="21"/>
  <c r="T8" i="21" s="1"/>
  <c r="P6" i="21"/>
  <c r="P8" i="21" s="1"/>
  <c r="H6" i="21"/>
  <c r="H8" i="21" s="1"/>
  <c r="M6" i="21"/>
  <c r="M8" i="21" s="1"/>
  <c r="J6" i="21"/>
  <c r="J8" i="21" s="1"/>
  <c r="CH6" i="21"/>
  <c r="CT6" i="21"/>
  <c r="BN6" i="21"/>
  <c r="F15" i="25" s="1"/>
  <c r="BF6" i="21"/>
  <c r="BF8" i="21" s="1"/>
  <c r="AX6" i="21"/>
  <c r="AX8" i="21" s="1"/>
  <c r="AP6" i="21"/>
  <c r="AP8" i="21" s="1"/>
  <c r="AH6" i="21"/>
  <c r="AH8" i="21" s="1"/>
  <c r="I6" i="21"/>
  <c r="I8" i="21" s="1"/>
  <c r="AG6" i="21"/>
  <c r="AG8" i="21" s="1"/>
  <c r="Y6" i="21"/>
  <c r="Y8" i="21" s="1"/>
  <c r="R6" i="21"/>
  <c r="R8" i="21" s="1"/>
  <c r="O6" i="21"/>
  <c r="O8" i="21" s="1"/>
  <c r="CR6" i="21"/>
  <c r="CJ6" i="21"/>
  <c r="BT6" i="21"/>
  <c r="L15" i="25" s="1"/>
  <c r="BL6" i="21"/>
  <c r="D15" i="25" s="1"/>
  <c r="BD6" i="21"/>
  <c r="BD8" i="21" s="1"/>
  <c r="AV6" i="21"/>
  <c r="AV8" i="21" s="1"/>
  <c r="AN6" i="21"/>
  <c r="AN8" i="21" s="1"/>
  <c r="AF6" i="21"/>
  <c r="AF8" i="21" s="1"/>
  <c r="X6" i="21"/>
  <c r="X8" i="21" s="1"/>
  <c r="L6" i="21"/>
  <c r="L8" i="21" s="1"/>
  <c r="N6" i="21"/>
  <c r="N8" i="21" s="1"/>
  <c r="BW8" i="21" l="1"/>
  <c r="CM9" i="21"/>
  <c r="BW9" i="21"/>
  <c r="CN9" i="21"/>
  <c r="CM8" i="21"/>
  <c r="CC9" i="21"/>
  <c r="CD9" i="21"/>
  <c r="CD8" i="21"/>
  <c r="CC6" i="21"/>
  <c r="CC8" i="21" s="1"/>
  <c r="CL6" i="21"/>
  <c r="CL8" i="21" s="1"/>
  <c r="CK8" i="21"/>
  <c r="CU8" i="21"/>
  <c r="CT9" i="21"/>
  <c r="CT8" i="21"/>
  <c r="CU9" i="21"/>
  <c r="CX8" i="21"/>
  <c r="BZ9" i="21"/>
  <c r="BZ8" i="21"/>
  <c r="CP8" i="21"/>
  <c r="CQ9" i="21"/>
  <c r="CP9" i="21"/>
  <c r="CX9" i="21"/>
  <c r="CW9" i="21"/>
  <c r="CA8" i="21"/>
  <c r="CV9" i="21"/>
  <c r="CV8" i="21"/>
  <c r="CW6" i="21"/>
  <c r="CW8" i="21" s="1"/>
  <c r="CA9" i="21"/>
  <c r="CB9" i="21"/>
  <c r="CB6" i="21"/>
  <c r="CB8" i="21" s="1"/>
  <c r="BX8" i="21"/>
  <c r="BY6" i="21"/>
  <c r="BY8" i="21" s="1"/>
  <c r="BX9" i="21"/>
  <c r="BV6" i="21"/>
  <c r="BV8" i="21" s="1"/>
  <c r="L12" i="27"/>
  <c r="BV9" i="21"/>
  <c r="G51" i="45"/>
  <c r="CI9" i="21"/>
  <c r="CH9" i="21"/>
  <c r="CH8" i="21"/>
  <c r="CE9" i="21"/>
  <c r="CJ8" i="21"/>
  <c r="CZ6" i="21"/>
  <c r="CZ8" i="21" s="1"/>
  <c r="BT9" i="21"/>
  <c r="L14" i="25" s="1"/>
  <c r="BU6" i="21"/>
  <c r="M15" i="25" s="1"/>
  <c r="CF9" i="21"/>
  <c r="CE8" i="21"/>
  <c r="CY8" i="21"/>
  <c r="CJ9" i="21"/>
  <c r="CK9" i="21"/>
  <c r="CR8" i="21"/>
  <c r="CR9" i="21"/>
  <c r="CS9" i="21"/>
  <c r="CY9" i="21"/>
  <c r="BL4" i="19"/>
  <c r="K4" i="27"/>
  <c r="G5" i="19"/>
  <c r="G49" i="19"/>
  <c r="G36" i="19"/>
  <c r="G57" i="19"/>
  <c r="G50" i="19"/>
  <c r="G54" i="19"/>
  <c r="G65" i="19"/>
  <c r="G66" i="19"/>
  <c r="G62" i="19"/>
  <c r="G86" i="19"/>
  <c r="G61" i="19"/>
  <c r="G63" i="19"/>
  <c r="G17" i="19"/>
  <c r="G59" i="19"/>
  <c r="G34" i="19"/>
  <c r="G43" i="19"/>
  <c r="G52" i="19"/>
  <c r="G82" i="19"/>
  <c r="G60" i="19"/>
  <c r="G38" i="19"/>
  <c r="G70" i="19"/>
  <c r="G67" i="19"/>
  <c r="G51" i="19"/>
  <c r="G47" i="19"/>
  <c r="G56" i="19"/>
  <c r="G46" i="19"/>
  <c r="G35" i="19"/>
  <c r="G23" i="19"/>
  <c r="G33" i="19"/>
  <c r="G83" i="19"/>
  <c r="G16" i="19"/>
  <c r="G88" i="19"/>
  <c r="G37" i="19"/>
  <c r="G42" i="19"/>
  <c r="G30" i="19"/>
  <c r="G44" i="19"/>
  <c r="G94" i="19"/>
  <c r="G20" i="19"/>
  <c r="G85" i="19"/>
  <c r="G19" i="19"/>
  <c r="G93" i="19"/>
  <c r="G28" i="19"/>
  <c r="G84" i="19"/>
  <c r="G40" i="19"/>
  <c r="G41" i="19"/>
  <c r="G55" i="19"/>
  <c r="G31" i="19"/>
  <c r="G71" i="19"/>
  <c r="G81" i="19"/>
  <c r="G95" i="19"/>
  <c r="G77" i="19"/>
  <c r="G92" i="19"/>
  <c r="G90" i="19"/>
  <c r="G45" i="19"/>
  <c r="G68" i="19"/>
  <c r="G80" i="19"/>
  <c r="G21" i="19"/>
  <c r="G25" i="19"/>
  <c r="G26" i="19"/>
  <c r="G64" i="19"/>
  <c r="G76" i="19"/>
  <c r="G69" i="19"/>
  <c r="G78" i="19"/>
  <c r="G24" i="19"/>
  <c r="G79" i="19"/>
  <c r="G87" i="19"/>
  <c r="G39" i="19"/>
  <c r="G48" i="19"/>
  <c r="G91" i="19"/>
  <c r="G32" i="19"/>
  <c r="G73" i="19"/>
  <c r="G27" i="19"/>
  <c r="G29" i="19"/>
  <c r="G22" i="19"/>
  <c r="G15" i="19"/>
  <c r="G58" i="19"/>
  <c r="G72" i="19"/>
  <c r="G53" i="19"/>
  <c r="G89" i="19"/>
  <c r="G18" i="19"/>
  <c r="G75" i="19"/>
  <c r="G74" i="19"/>
  <c r="G96" i="19"/>
  <c r="G97" i="19"/>
  <c r="G98" i="19"/>
  <c r="G99" i="19"/>
  <c r="G100" i="19"/>
  <c r="G101" i="19"/>
  <c r="G102" i="19"/>
  <c r="G103" i="19"/>
  <c r="G104" i="19"/>
  <c r="G105" i="19"/>
  <c r="G106" i="19"/>
  <c r="G107" i="19"/>
  <c r="G108" i="19"/>
  <c r="G109" i="19"/>
  <c r="G110" i="19"/>
  <c r="G111" i="19"/>
  <c r="G15" i="25"/>
  <c r="BU9" i="21"/>
  <c r="M14" i="25" s="1"/>
  <c r="G51" i="44"/>
  <c r="L11" i="27"/>
  <c r="J156" i="20"/>
  <c r="I157" i="20"/>
  <c r="BM8" i="21"/>
  <c r="E13" i="25" s="1"/>
  <c r="BL8" i="21"/>
  <c r="D13" i="25" s="1"/>
  <c r="BS8" i="21"/>
  <c r="K13" i="25" s="1"/>
  <c r="BT8" i="21"/>
  <c r="L13" i="25" s="1"/>
  <c r="BO8" i="21"/>
  <c r="G13" i="25" s="1"/>
  <c r="BQ8" i="21"/>
  <c r="I13" i="25" s="1"/>
  <c r="BN8" i="21"/>
  <c r="F13" i="25" s="1"/>
  <c r="BR8" i="21"/>
  <c r="J13" i="25" s="1"/>
  <c r="BP8" i="21"/>
  <c r="H13" i="25" s="1"/>
  <c r="BU8" i="21" l="1"/>
  <c r="M13" i="25" s="1"/>
  <c r="H15" i="19"/>
  <c r="H6" i="19"/>
  <c r="H8" i="19" s="1"/>
  <c r="K5" i="27"/>
  <c r="BM4" i="19"/>
  <c r="BL9" i="19"/>
  <c r="S14" i="25" s="1"/>
  <c r="S12" i="25"/>
  <c r="J157" i="20"/>
  <c r="I158" i="20"/>
  <c r="H5" i="19" l="1"/>
  <c r="H92" i="19"/>
  <c r="H85" i="19"/>
  <c r="H57" i="19"/>
  <c r="H94" i="19"/>
  <c r="H43" i="19"/>
  <c r="H61" i="19"/>
  <c r="H75" i="19"/>
  <c r="H37" i="19"/>
  <c r="H45" i="19"/>
  <c r="H44" i="19"/>
  <c r="H16" i="19"/>
  <c r="H97" i="19"/>
  <c r="H19" i="19"/>
  <c r="H67" i="19"/>
  <c r="H42" i="19"/>
  <c r="H32" i="19"/>
  <c r="H24" i="19"/>
  <c r="H59" i="19"/>
  <c r="H50" i="19"/>
  <c r="H28" i="19"/>
  <c r="H86" i="19"/>
  <c r="H63" i="19"/>
  <c r="H17" i="19"/>
  <c r="H26" i="19"/>
  <c r="H40" i="19"/>
  <c r="H87" i="19"/>
  <c r="H46" i="19"/>
  <c r="H36" i="19"/>
  <c r="H65" i="19"/>
  <c r="H58" i="19"/>
  <c r="H90" i="19"/>
  <c r="H35" i="19"/>
  <c r="H77" i="19"/>
  <c r="H88" i="19"/>
  <c r="H22" i="19"/>
  <c r="H93" i="19"/>
  <c r="H78" i="19"/>
  <c r="H71" i="19"/>
  <c r="H49" i="19"/>
  <c r="H80" i="19"/>
  <c r="H73" i="19"/>
  <c r="H38" i="19"/>
  <c r="H18" i="19"/>
  <c r="H27" i="19"/>
  <c r="H20" i="19"/>
  <c r="H48" i="19"/>
  <c r="H79" i="19"/>
  <c r="H31" i="19"/>
  <c r="H74" i="19"/>
  <c r="H89" i="19"/>
  <c r="H51" i="19"/>
  <c r="H82" i="19"/>
  <c r="H39" i="19"/>
  <c r="H52" i="19"/>
  <c r="H81" i="19"/>
  <c r="H25" i="19"/>
  <c r="H33" i="19"/>
  <c r="H60" i="19"/>
  <c r="H83" i="19"/>
  <c r="H84" i="19"/>
  <c r="H21" i="19"/>
  <c r="H41" i="19"/>
  <c r="H29" i="19"/>
  <c r="H66" i="19"/>
  <c r="H23" i="19"/>
  <c r="H91" i="19"/>
  <c r="H56" i="19"/>
  <c r="H70" i="19"/>
  <c r="H64" i="19"/>
  <c r="H53" i="19"/>
  <c r="H68" i="19"/>
  <c r="H47" i="19"/>
  <c r="H96" i="19"/>
  <c r="H72" i="19"/>
  <c r="H30" i="19"/>
  <c r="H69" i="19"/>
  <c r="H95" i="19"/>
  <c r="H76" i="19"/>
  <c r="H62" i="19"/>
  <c r="H55" i="19"/>
  <c r="H34" i="19"/>
  <c r="H54" i="19"/>
  <c r="H98" i="19"/>
  <c r="H99" i="19"/>
  <c r="H100" i="19"/>
  <c r="H101" i="19"/>
  <c r="H102" i="19"/>
  <c r="H103" i="19"/>
  <c r="H104" i="19"/>
  <c r="H105" i="19"/>
  <c r="H106" i="19"/>
  <c r="H107" i="19"/>
  <c r="H108" i="19"/>
  <c r="H109" i="19"/>
  <c r="H110" i="19"/>
  <c r="H111" i="19"/>
  <c r="BM9" i="19"/>
  <c r="T14" i="25" s="1"/>
  <c r="T12" i="25"/>
  <c r="K6" i="27"/>
  <c r="BN4" i="19"/>
  <c r="J158" i="20"/>
  <c r="I159" i="20"/>
  <c r="K7" i="27" l="1"/>
  <c r="BO4" i="19"/>
  <c r="BN9" i="19"/>
  <c r="U14" i="25" s="1"/>
  <c r="U12" i="25"/>
  <c r="I16" i="19"/>
  <c r="I6" i="19"/>
  <c r="I8" i="19" s="1"/>
  <c r="J159" i="20"/>
  <c r="I160" i="20"/>
  <c r="V12" i="25" l="1"/>
  <c r="BO9" i="19"/>
  <c r="V14" i="25" s="1"/>
  <c r="I5" i="19"/>
  <c r="I73" i="19"/>
  <c r="I38" i="19"/>
  <c r="I48" i="19"/>
  <c r="I62" i="19"/>
  <c r="I98" i="19"/>
  <c r="I55" i="19"/>
  <c r="I72" i="19"/>
  <c r="I91" i="19"/>
  <c r="I64" i="19"/>
  <c r="I88" i="19"/>
  <c r="I45" i="19"/>
  <c r="I59" i="19"/>
  <c r="I46" i="19"/>
  <c r="I99" i="19"/>
  <c r="I63" i="19"/>
  <c r="I50" i="19"/>
  <c r="I90" i="19"/>
  <c r="I60" i="19"/>
  <c r="I84" i="19"/>
  <c r="I26" i="19"/>
  <c r="I40" i="19"/>
  <c r="I94" i="19"/>
  <c r="I28" i="19"/>
  <c r="I43" i="19"/>
  <c r="I97" i="19"/>
  <c r="I19" i="19"/>
  <c r="I47" i="19"/>
  <c r="I29" i="19"/>
  <c r="I23" i="19"/>
  <c r="I56" i="19"/>
  <c r="I66" i="19"/>
  <c r="I95" i="19"/>
  <c r="I92" i="19"/>
  <c r="I25" i="19"/>
  <c r="I33" i="19"/>
  <c r="I17" i="19"/>
  <c r="I87" i="19"/>
  <c r="I27" i="19"/>
  <c r="I49" i="19"/>
  <c r="I36" i="19"/>
  <c r="I53" i="19"/>
  <c r="I34" i="19"/>
  <c r="I54" i="19"/>
  <c r="I61" i="19"/>
  <c r="I79" i="19"/>
  <c r="I20" i="19"/>
  <c r="I83" i="19"/>
  <c r="I78" i="19"/>
  <c r="I71" i="19"/>
  <c r="I30" i="19"/>
  <c r="I24" i="19"/>
  <c r="I22" i="19"/>
  <c r="I89" i="19"/>
  <c r="I57" i="19"/>
  <c r="I67" i="19"/>
  <c r="I96" i="19"/>
  <c r="I81" i="19"/>
  <c r="I41" i="19"/>
  <c r="I21" i="19"/>
  <c r="I58" i="19"/>
  <c r="I80" i="19"/>
  <c r="I42" i="19"/>
  <c r="I65" i="19"/>
  <c r="I31" i="19"/>
  <c r="I82" i="19"/>
  <c r="I86" i="19"/>
  <c r="I35" i="19"/>
  <c r="I76" i="19"/>
  <c r="I18" i="19"/>
  <c r="I69" i="19"/>
  <c r="I44" i="19"/>
  <c r="I39" i="19"/>
  <c r="I37" i="19"/>
  <c r="I51" i="19"/>
  <c r="I52" i="19"/>
  <c r="I70" i="19"/>
  <c r="I32" i="19"/>
  <c r="I68" i="19"/>
  <c r="I85" i="19"/>
  <c r="I93" i="19"/>
  <c r="I75" i="19"/>
  <c r="I74" i="19"/>
  <c r="I77" i="19"/>
  <c r="I100" i="19"/>
  <c r="I101" i="19"/>
  <c r="I102" i="19"/>
  <c r="I103" i="19"/>
  <c r="I104" i="19"/>
  <c r="I105" i="19"/>
  <c r="I106" i="19"/>
  <c r="I107" i="19"/>
  <c r="I108" i="19"/>
  <c r="I109" i="19"/>
  <c r="I110" i="19"/>
  <c r="I111" i="19"/>
  <c r="K8" i="27"/>
  <c r="BP4" i="19"/>
  <c r="J160" i="20"/>
  <c r="I161" i="20"/>
  <c r="K9" i="27" l="1"/>
  <c r="BQ4" i="19"/>
  <c r="BP9" i="19"/>
  <c r="W14" i="25" s="1"/>
  <c r="W12" i="25"/>
  <c r="J17" i="19"/>
  <c r="J6" i="19"/>
  <c r="J8" i="19" s="1"/>
  <c r="J161" i="20"/>
  <c r="I162" i="20"/>
  <c r="BQ9" i="19" l="1"/>
  <c r="X14" i="25" s="1"/>
  <c r="X12" i="25"/>
  <c r="K10" i="27"/>
  <c r="BR4" i="19"/>
  <c r="J62" i="19"/>
  <c r="J51" i="19"/>
  <c r="J24" i="19"/>
  <c r="J35" i="19"/>
  <c r="J28" i="19"/>
  <c r="J64" i="19"/>
  <c r="J74" i="19"/>
  <c r="J57" i="19"/>
  <c r="J48" i="19"/>
  <c r="J90" i="19"/>
  <c r="J55" i="19"/>
  <c r="J68" i="19"/>
  <c r="J49" i="19"/>
  <c r="J32" i="19"/>
  <c r="J42" i="19"/>
  <c r="J97" i="19"/>
  <c r="J77" i="19"/>
  <c r="J73" i="19"/>
  <c r="J19" i="19"/>
  <c r="J67" i="19"/>
  <c r="J88" i="19"/>
  <c r="J75" i="19"/>
  <c r="J39" i="19"/>
  <c r="J33" i="19"/>
  <c r="J92" i="19"/>
  <c r="J100" i="19"/>
  <c r="J85" i="19"/>
  <c r="J86" i="19"/>
  <c r="J41" i="19"/>
  <c r="J84" i="19"/>
  <c r="J5" i="19"/>
  <c r="J25" i="19"/>
  <c r="J81" i="19"/>
  <c r="J60" i="19"/>
  <c r="J34" i="19"/>
  <c r="J50" i="19"/>
  <c r="J79" i="19"/>
  <c r="J44" i="19"/>
  <c r="J89" i="19"/>
  <c r="J72" i="19"/>
  <c r="J70" i="19"/>
  <c r="J99" i="19"/>
  <c r="J101" i="19"/>
  <c r="J27" i="19"/>
  <c r="J61" i="19"/>
  <c r="J52" i="19"/>
  <c r="J58" i="19"/>
  <c r="J21" i="19"/>
  <c r="J23" i="19"/>
  <c r="J69" i="19"/>
  <c r="J63" i="19"/>
  <c r="J56" i="19"/>
  <c r="J95" i="19"/>
  <c r="J31" i="19"/>
  <c r="J43" i="19"/>
  <c r="J66" i="19"/>
  <c r="J22" i="19"/>
  <c r="J87" i="19"/>
  <c r="J96" i="19"/>
  <c r="J37" i="19"/>
  <c r="J53" i="19"/>
  <c r="J40" i="19"/>
  <c r="J45" i="19"/>
  <c r="J59" i="19"/>
  <c r="J46" i="19"/>
  <c r="J20" i="19"/>
  <c r="J71" i="19"/>
  <c r="J29" i="19"/>
  <c r="J98" i="19"/>
  <c r="J80" i="19"/>
  <c r="J38" i="19"/>
  <c r="J65" i="19"/>
  <c r="J30" i="19"/>
  <c r="J76" i="19"/>
  <c r="J91" i="19"/>
  <c r="J94" i="19"/>
  <c r="J82" i="19"/>
  <c r="J93" i="19"/>
  <c r="J47" i="19"/>
  <c r="J54" i="19"/>
  <c r="J83" i="19"/>
  <c r="J18" i="19"/>
  <c r="J36" i="19"/>
  <c r="J26" i="19"/>
  <c r="J78" i="19"/>
  <c r="J102" i="19"/>
  <c r="J103" i="19"/>
  <c r="J104" i="19"/>
  <c r="J105" i="19"/>
  <c r="J106" i="19"/>
  <c r="J107" i="19"/>
  <c r="J108" i="19"/>
  <c r="J109" i="19"/>
  <c r="J110" i="19"/>
  <c r="J111" i="19"/>
  <c r="J162" i="20"/>
  <c r="I163" i="20"/>
  <c r="BR9" i="19" l="1"/>
  <c r="Y14" i="25" s="1"/>
  <c r="Y12" i="25"/>
  <c r="K11" i="27"/>
  <c r="BS4" i="19"/>
  <c r="K18" i="19"/>
  <c r="K6" i="19"/>
  <c r="K8" i="19" s="1"/>
  <c r="J163" i="20"/>
  <c r="I164" i="20"/>
  <c r="K12" i="27" l="1"/>
  <c r="BU4" i="19" s="1"/>
  <c r="BT4" i="19"/>
  <c r="K43" i="19"/>
  <c r="K82" i="19"/>
  <c r="K97" i="19"/>
  <c r="K86" i="19"/>
  <c r="K37" i="19"/>
  <c r="K28" i="19"/>
  <c r="K19" i="19"/>
  <c r="K90" i="19"/>
  <c r="K35" i="19"/>
  <c r="K64" i="19"/>
  <c r="K71" i="19"/>
  <c r="K70" i="19"/>
  <c r="K22" i="19"/>
  <c r="K36" i="19"/>
  <c r="K25" i="19"/>
  <c r="K44" i="19"/>
  <c r="K99" i="19"/>
  <c r="K49" i="19"/>
  <c r="K78" i="19"/>
  <c r="K27" i="19"/>
  <c r="K30" i="19"/>
  <c r="K88" i="19"/>
  <c r="K73" i="19"/>
  <c r="K74" i="19"/>
  <c r="K31" i="19"/>
  <c r="K80" i="19"/>
  <c r="K42" i="19"/>
  <c r="K92" i="19"/>
  <c r="K39" i="19"/>
  <c r="K96" i="19"/>
  <c r="K91" i="19"/>
  <c r="K85" i="19"/>
  <c r="K24" i="19"/>
  <c r="K46" i="19"/>
  <c r="K67" i="19"/>
  <c r="K53" i="19"/>
  <c r="K47" i="19"/>
  <c r="K94" i="19"/>
  <c r="K33" i="19"/>
  <c r="K81" i="19"/>
  <c r="K93" i="19"/>
  <c r="K61" i="19"/>
  <c r="K102" i="19"/>
  <c r="K54" i="19"/>
  <c r="K45" i="19"/>
  <c r="K58" i="19"/>
  <c r="K95" i="19"/>
  <c r="K48" i="19"/>
  <c r="K68" i="19"/>
  <c r="K52" i="19"/>
  <c r="K62" i="19"/>
  <c r="K34" i="19"/>
  <c r="K65" i="19"/>
  <c r="K51" i="19"/>
  <c r="K40" i="19"/>
  <c r="K77" i="19"/>
  <c r="K32" i="19"/>
  <c r="K63" i="19"/>
  <c r="K57" i="19"/>
  <c r="K38" i="19"/>
  <c r="K60" i="19"/>
  <c r="K76" i="19"/>
  <c r="K75" i="19"/>
  <c r="K83" i="19"/>
  <c r="K56" i="19"/>
  <c r="K101" i="19"/>
  <c r="K69" i="19"/>
  <c r="K100" i="19"/>
  <c r="K5" i="19"/>
  <c r="K103" i="19"/>
  <c r="K41" i="19"/>
  <c r="K72" i="19"/>
  <c r="K29" i="19"/>
  <c r="K66" i="19"/>
  <c r="K26" i="19"/>
  <c r="K21" i="19"/>
  <c r="K23" i="19"/>
  <c r="K20" i="19"/>
  <c r="K84" i="19"/>
  <c r="K98" i="19"/>
  <c r="K59" i="19"/>
  <c r="K87" i="19"/>
  <c r="K79" i="19"/>
  <c r="K50" i="19"/>
  <c r="K55" i="19"/>
  <c r="K89" i="19"/>
  <c r="K104" i="19"/>
  <c r="K105" i="19"/>
  <c r="K106" i="19"/>
  <c r="K107" i="19"/>
  <c r="K108" i="19"/>
  <c r="K109" i="19"/>
  <c r="K110" i="19"/>
  <c r="K111" i="19"/>
  <c r="BS9" i="19"/>
  <c r="Z14" i="25" s="1"/>
  <c r="Z12" i="25"/>
  <c r="J164" i="20"/>
  <c r="I165" i="20"/>
  <c r="BT9" i="19" l="1"/>
  <c r="AA14" i="25" s="1"/>
  <c r="AA12" i="25"/>
  <c r="L19" i="19"/>
  <c r="L6" i="19"/>
  <c r="L8" i="19" s="1"/>
  <c r="BU9" i="19"/>
  <c r="AB14" i="25" s="1"/>
  <c r="AB12" i="25"/>
  <c r="BV4" i="19"/>
  <c r="J165" i="20"/>
  <c r="I166" i="20"/>
  <c r="BV9" i="19" l="1"/>
  <c r="BW4" i="19"/>
  <c r="L105" i="19"/>
  <c r="L5" i="19"/>
  <c r="L38" i="19"/>
  <c r="L76" i="19"/>
  <c r="L63" i="19"/>
  <c r="L30" i="19"/>
  <c r="L28" i="19"/>
  <c r="L75" i="19"/>
  <c r="L77" i="19"/>
  <c r="L103" i="19"/>
  <c r="L41" i="19"/>
  <c r="L101" i="19"/>
  <c r="L71" i="19"/>
  <c r="L49" i="19"/>
  <c r="L21" i="19"/>
  <c r="L100" i="19"/>
  <c r="L25" i="19"/>
  <c r="L78" i="19"/>
  <c r="L39" i="19"/>
  <c r="L66" i="19"/>
  <c r="L46" i="19"/>
  <c r="L27" i="19"/>
  <c r="L97" i="19"/>
  <c r="L29" i="19"/>
  <c r="L80" i="19"/>
  <c r="L61" i="19"/>
  <c r="L55" i="19"/>
  <c r="L57" i="19"/>
  <c r="L74" i="19"/>
  <c r="L90" i="19"/>
  <c r="L52" i="19"/>
  <c r="L88" i="19"/>
  <c r="L43" i="19"/>
  <c r="L59" i="19"/>
  <c r="L37" i="19"/>
  <c r="L93" i="19"/>
  <c r="L22" i="19"/>
  <c r="L42" i="19"/>
  <c r="L53" i="19"/>
  <c r="L54" i="19"/>
  <c r="L69" i="19"/>
  <c r="L87" i="19"/>
  <c r="L102" i="19"/>
  <c r="L48" i="19"/>
  <c r="L20" i="19"/>
  <c r="L24" i="19"/>
  <c r="L82" i="19"/>
  <c r="L58" i="19"/>
  <c r="L73" i="19"/>
  <c r="L91" i="19"/>
  <c r="L50" i="19"/>
  <c r="L60" i="19"/>
  <c r="L62" i="19"/>
  <c r="L67" i="19"/>
  <c r="L44" i="19"/>
  <c r="L40" i="19"/>
  <c r="L92" i="19"/>
  <c r="L83" i="19"/>
  <c r="L33" i="19"/>
  <c r="L23" i="19"/>
  <c r="L98" i="19"/>
  <c r="L26" i="19"/>
  <c r="L96" i="19"/>
  <c r="L32" i="19"/>
  <c r="L65" i="19"/>
  <c r="L106" i="19"/>
  <c r="L36" i="19"/>
  <c r="L84" i="19"/>
  <c r="L70" i="19"/>
  <c r="L31" i="19"/>
  <c r="L81" i="19"/>
  <c r="L64" i="19"/>
  <c r="L56" i="19"/>
  <c r="L34" i="19"/>
  <c r="L86" i="19"/>
  <c r="L95" i="19"/>
  <c r="L68" i="19"/>
  <c r="L94" i="19"/>
  <c r="L47" i="19"/>
  <c r="L72" i="19"/>
  <c r="L79" i="19"/>
  <c r="L45" i="19"/>
  <c r="L85" i="19"/>
  <c r="L89" i="19"/>
  <c r="L104" i="19"/>
  <c r="L51" i="19"/>
  <c r="L35" i="19"/>
  <c r="L99" i="19"/>
  <c r="L107" i="19"/>
  <c r="L108" i="19"/>
  <c r="L109" i="19"/>
  <c r="L110" i="19"/>
  <c r="L111" i="19"/>
  <c r="J166" i="20"/>
  <c r="I167" i="20"/>
  <c r="BW9" i="19" l="1"/>
  <c r="BX4" i="19"/>
  <c r="M20" i="19"/>
  <c r="M6" i="19"/>
  <c r="M8" i="19" s="1"/>
  <c r="J167" i="20"/>
  <c r="I168" i="20"/>
  <c r="M108" i="19" l="1"/>
  <c r="M40" i="19"/>
  <c r="M85" i="19"/>
  <c r="M31" i="19"/>
  <c r="M71" i="19"/>
  <c r="M22" i="19"/>
  <c r="M21" i="19"/>
  <c r="M48" i="19"/>
  <c r="M86" i="19"/>
  <c r="M23" i="19"/>
  <c r="M47" i="19"/>
  <c r="M92" i="19"/>
  <c r="M77" i="19"/>
  <c r="M103" i="19"/>
  <c r="M107" i="19"/>
  <c r="M52" i="19"/>
  <c r="M96" i="19"/>
  <c r="M32" i="19"/>
  <c r="M43" i="19"/>
  <c r="M90" i="19"/>
  <c r="M30" i="19"/>
  <c r="M74" i="19"/>
  <c r="M91" i="19"/>
  <c r="M5" i="19"/>
  <c r="M100" i="19"/>
  <c r="M95" i="19"/>
  <c r="M109" i="19"/>
  <c r="M25" i="19"/>
  <c r="M66" i="19"/>
  <c r="M26" i="19"/>
  <c r="M36" i="19"/>
  <c r="M42" i="19"/>
  <c r="M28" i="19"/>
  <c r="M70" i="19"/>
  <c r="M93" i="19"/>
  <c r="M79" i="19"/>
  <c r="M82" i="19"/>
  <c r="M55" i="19"/>
  <c r="M38" i="19"/>
  <c r="M97" i="19"/>
  <c r="M69" i="19"/>
  <c r="M58" i="19"/>
  <c r="M27" i="19"/>
  <c r="M62" i="19"/>
  <c r="M68" i="19"/>
  <c r="M37" i="19"/>
  <c r="M35" i="19"/>
  <c r="M75" i="19"/>
  <c r="M102" i="19"/>
  <c r="M88" i="19"/>
  <c r="M45" i="19"/>
  <c r="M84" i="19"/>
  <c r="M46" i="19"/>
  <c r="M50" i="19"/>
  <c r="M106" i="19"/>
  <c r="M64" i="19"/>
  <c r="M63" i="19"/>
  <c r="M60" i="19"/>
  <c r="M89" i="19"/>
  <c r="M61" i="19"/>
  <c r="M24" i="19"/>
  <c r="M94" i="19"/>
  <c r="M76" i="19"/>
  <c r="M73" i="19"/>
  <c r="M105" i="19"/>
  <c r="M99" i="19"/>
  <c r="M87" i="19"/>
  <c r="M81" i="19"/>
  <c r="M33" i="19"/>
  <c r="M34" i="19"/>
  <c r="M65" i="19"/>
  <c r="M72" i="19"/>
  <c r="M56" i="19"/>
  <c r="M54" i="19"/>
  <c r="M78" i="19"/>
  <c r="M101" i="19"/>
  <c r="M29" i="19"/>
  <c r="M57" i="19"/>
  <c r="M67" i="19"/>
  <c r="M49" i="19"/>
  <c r="M44" i="19"/>
  <c r="M80" i="19"/>
  <c r="M104" i="19"/>
  <c r="M98" i="19"/>
  <c r="M83" i="19"/>
  <c r="M59" i="19"/>
  <c r="M53" i="19"/>
  <c r="M39" i="19"/>
  <c r="M41" i="19"/>
  <c r="M51" i="19"/>
  <c r="M110" i="19"/>
  <c r="M111" i="19"/>
  <c r="BY4" i="19"/>
  <c r="BX9" i="19"/>
  <c r="J168" i="20"/>
  <c r="I169" i="20"/>
  <c r="N21" i="19" l="1"/>
  <c r="N6" i="19"/>
  <c r="N8" i="19" s="1"/>
  <c r="BZ4" i="19"/>
  <c r="BY9" i="19"/>
  <c r="J169" i="20"/>
  <c r="I170" i="20"/>
  <c r="CA4" i="19" l="1"/>
  <c r="BZ9" i="19"/>
  <c r="N111" i="19"/>
  <c r="N70" i="19"/>
  <c r="N53" i="19"/>
  <c r="N60" i="19"/>
  <c r="N65" i="19"/>
  <c r="N49" i="19"/>
  <c r="N82" i="19"/>
  <c r="N84" i="19"/>
  <c r="N55" i="19"/>
  <c r="N91" i="19"/>
  <c r="N37" i="19"/>
  <c r="N94" i="19"/>
  <c r="N109" i="19"/>
  <c r="N87" i="19"/>
  <c r="N81" i="19"/>
  <c r="N86" i="19"/>
  <c r="N66" i="19"/>
  <c r="N51" i="19"/>
  <c r="N79" i="19"/>
  <c r="N73" i="19"/>
  <c r="N22" i="19"/>
  <c r="N108" i="19"/>
  <c r="N101" i="19"/>
  <c r="N92" i="19"/>
  <c r="N30" i="19"/>
  <c r="N71" i="19"/>
  <c r="N33" i="19"/>
  <c r="N110" i="19"/>
  <c r="N56" i="19"/>
  <c r="N96" i="19"/>
  <c r="N36" i="19"/>
  <c r="N80" i="19"/>
  <c r="N95" i="19"/>
  <c r="N39" i="19"/>
  <c r="N26" i="19"/>
  <c r="N31" i="19"/>
  <c r="N69" i="19"/>
  <c r="N28" i="19"/>
  <c r="N41" i="19"/>
  <c r="N5" i="19"/>
  <c r="N48" i="19"/>
  <c r="N24" i="19"/>
  <c r="N46" i="19"/>
  <c r="N38" i="19"/>
  <c r="N35" i="19"/>
  <c r="N72" i="19"/>
  <c r="N105" i="19"/>
  <c r="N54" i="19"/>
  <c r="N97" i="19"/>
  <c r="N67" i="19"/>
  <c r="N68" i="19"/>
  <c r="N103" i="19"/>
  <c r="N61" i="19"/>
  <c r="N76" i="19"/>
  <c r="N59" i="19"/>
  <c r="N29" i="19"/>
  <c r="N104" i="19"/>
  <c r="N100" i="19"/>
  <c r="N27" i="19"/>
  <c r="N98" i="19"/>
  <c r="N74" i="19"/>
  <c r="N34" i="19"/>
  <c r="N47" i="19"/>
  <c r="N83" i="19"/>
  <c r="N99" i="19"/>
  <c r="N63" i="19"/>
  <c r="N52" i="19"/>
  <c r="N88" i="19"/>
  <c r="N75" i="19"/>
  <c r="N50" i="19"/>
  <c r="N107" i="19"/>
  <c r="N64" i="19"/>
  <c r="N42" i="19"/>
  <c r="N25" i="19"/>
  <c r="N32" i="19"/>
  <c r="N102" i="19"/>
  <c r="N43" i="19"/>
  <c r="N89" i="19"/>
  <c r="N90" i="19"/>
  <c r="N106" i="19"/>
  <c r="N93" i="19"/>
  <c r="N57" i="19"/>
  <c r="N58" i="19"/>
  <c r="N62" i="19"/>
  <c r="N77" i="19"/>
  <c r="N45" i="19"/>
  <c r="N85" i="19"/>
  <c r="N78" i="19"/>
  <c r="N23" i="19"/>
  <c r="N40" i="19"/>
  <c r="N44" i="19"/>
  <c r="J170" i="20"/>
  <c r="I171" i="20"/>
  <c r="O22" i="19" l="1"/>
  <c r="O6" i="19"/>
  <c r="O8" i="19" s="1"/>
  <c r="CB4" i="19"/>
  <c r="CA9" i="19"/>
  <c r="J171" i="20"/>
  <c r="I172" i="20"/>
  <c r="CC4" i="19" l="1"/>
  <c r="CB9" i="19"/>
  <c r="O26" i="19"/>
  <c r="O30" i="19"/>
  <c r="O65" i="19"/>
  <c r="O43" i="19"/>
  <c r="O105" i="19"/>
  <c r="O109" i="19"/>
  <c r="O89" i="19"/>
  <c r="O50" i="19"/>
  <c r="O94" i="19"/>
  <c r="O67" i="19"/>
  <c r="O101" i="19"/>
  <c r="O110" i="19"/>
  <c r="O56" i="19"/>
  <c r="O74" i="19"/>
  <c r="O58" i="19"/>
  <c r="O79" i="19"/>
  <c r="O36" i="19"/>
  <c r="O40" i="19"/>
  <c r="O27" i="19"/>
  <c r="O60" i="19"/>
  <c r="O47" i="19"/>
  <c r="O69" i="19"/>
  <c r="O39" i="19"/>
  <c r="O59" i="19"/>
  <c r="O28" i="19"/>
  <c r="O62" i="19"/>
  <c r="O42" i="19"/>
  <c r="O111" i="19"/>
  <c r="O100" i="19"/>
  <c r="O38" i="19"/>
  <c r="O83" i="19"/>
  <c r="O97" i="19"/>
  <c r="O70" i="19"/>
  <c r="O29" i="19"/>
  <c r="O75" i="19"/>
  <c r="O86" i="19"/>
  <c r="O41" i="19"/>
  <c r="O61" i="19"/>
  <c r="O45" i="19"/>
  <c r="O77" i="19"/>
  <c r="O106" i="19"/>
  <c r="O46" i="19"/>
  <c r="O98" i="19"/>
  <c r="O63" i="19"/>
  <c r="O73" i="19"/>
  <c r="O64" i="19"/>
  <c r="O104" i="19"/>
  <c r="O34" i="19"/>
  <c r="O71" i="19"/>
  <c r="O92" i="19"/>
  <c r="O85" i="19"/>
  <c r="O5" i="19"/>
  <c r="O102" i="19"/>
  <c r="O49" i="19"/>
  <c r="O81" i="19"/>
  <c r="O66" i="19"/>
  <c r="O90" i="19"/>
  <c r="O88" i="19"/>
  <c r="O87" i="19"/>
  <c r="O44" i="19"/>
  <c r="O55" i="19"/>
  <c r="O96" i="19"/>
  <c r="O25" i="19"/>
  <c r="O31" i="19"/>
  <c r="O99" i="19"/>
  <c r="O76" i="19"/>
  <c r="O84" i="19"/>
  <c r="O68" i="19"/>
  <c r="O33" i="19"/>
  <c r="O72" i="19"/>
  <c r="O93" i="19"/>
  <c r="O48" i="19"/>
  <c r="O32" i="19"/>
  <c r="O53" i="19"/>
  <c r="O57" i="19"/>
  <c r="O108" i="19"/>
  <c r="O35" i="19"/>
  <c r="O52" i="19"/>
  <c r="O24" i="19"/>
  <c r="O51" i="19"/>
  <c r="O91" i="19"/>
  <c r="O78" i="19"/>
  <c r="O95" i="19"/>
  <c r="O80" i="19"/>
  <c r="O37" i="19"/>
  <c r="O82" i="19"/>
  <c r="O103" i="19"/>
  <c r="O23" i="19"/>
  <c r="O54" i="19"/>
  <c r="O107" i="19"/>
  <c r="J172" i="20"/>
  <c r="I173" i="20"/>
  <c r="P23" i="19" l="1"/>
  <c r="P6" i="19"/>
  <c r="P8" i="19" s="1"/>
  <c r="CC9" i="19"/>
  <c r="CD4" i="19"/>
  <c r="J173" i="20"/>
  <c r="I174" i="20"/>
  <c r="P5" i="19" l="1"/>
  <c r="P50" i="19"/>
  <c r="P56" i="19"/>
  <c r="P44" i="19"/>
  <c r="P86" i="19"/>
  <c r="P102" i="19"/>
  <c r="P87" i="19"/>
  <c r="P46" i="19"/>
  <c r="P30" i="19"/>
  <c r="P76" i="19"/>
  <c r="P54" i="19"/>
  <c r="P105" i="19"/>
  <c r="P33" i="19"/>
  <c r="P93" i="19"/>
  <c r="P31" i="19"/>
  <c r="P100" i="19"/>
  <c r="P27" i="19"/>
  <c r="P106" i="19"/>
  <c r="P61" i="19"/>
  <c r="P95" i="19"/>
  <c r="P73" i="19"/>
  <c r="P99" i="19"/>
  <c r="P62" i="19"/>
  <c r="P110" i="19"/>
  <c r="P82" i="19"/>
  <c r="P35" i="19"/>
  <c r="P29" i="19"/>
  <c r="P52" i="19"/>
  <c r="P51" i="19"/>
  <c r="P84" i="19"/>
  <c r="P55" i="19"/>
  <c r="P58" i="19"/>
  <c r="P34" i="19"/>
  <c r="P28" i="19"/>
  <c r="P37" i="19"/>
  <c r="P78" i="19"/>
  <c r="P57" i="19"/>
  <c r="P39" i="19"/>
  <c r="P43" i="19"/>
  <c r="P108" i="19"/>
  <c r="P89" i="19"/>
  <c r="P97" i="19"/>
  <c r="P26" i="19"/>
  <c r="P85" i="19"/>
  <c r="P36" i="19"/>
  <c r="P77" i="19"/>
  <c r="P32" i="19"/>
  <c r="P72" i="19"/>
  <c r="P109" i="19"/>
  <c r="P74" i="19"/>
  <c r="P98" i="19"/>
  <c r="P111" i="19"/>
  <c r="P69" i="19"/>
  <c r="P80" i="19"/>
  <c r="P81" i="19"/>
  <c r="P47" i="19"/>
  <c r="P70" i="19"/>
  <c r="P94" i="19"/>
  <c r="P24" i="19"/>
  <c r="P38" i="19"/>
  <c r="P91" i="19"/>
  <c r="P90" i="19"/>
  <c r="P96" i="19"/>
  <c r="P40" i="19"/>
  <c r="P63" i="19"/>
  <c r="P60" i="19"/>
  <c r="P92" i="19"/>
  <c r="P101" i="19"/>
  <c r="P53" i="19"/>
  <c r="P103" i="19"/>
  <c r="P66" i="19"/>
  <c r="P48" i="19"/>
  <c r="P88" i="19"/>
  <c r="P107" i="19"/>
  <c r="P59" i="19"/>
  <c r="P41" i="19"/>
  <c r="P75" i="19"/>
  <c r="P71" i="19"/>
  <c r="P83" i="19"/>
  <c r="P45" i="19"/>
  <c r="P68" i="19"/>
  <c r="P25" i="19"/>
  <c r="P79" i="19"/>
  <c r="P42" i="19"/>
  <c r="P104" i="19"/>
  <c r="P49" i="19"/>
  <c r="P67" i="19"/>
  <c r="P65" i="19"/>
  <c r="P64" i="19"/>
  <c r="CE4" i="19"/>
  <c r="CD9" i="19"/>
  <c r="J174" i="20"/>
  <c r="I175" i="20"/>
  <c r="Q6" i="19" l="1"/>
  <c r="Q8" i="19" s="1"/>
  <c r="Q24" i="19"/>
  <c r="CE9" i="19"/>
  <c r="CF4" i="19"/>
  <c r="J175" i="20"/>
  <c r="I176" i="20"/>
  <c r="CF9" i="19" l="1"/>
  <c r="CG4" i="19"/>
  <c r="Q5" i="19"/>
  <c r="Q78" i="19"/>
  <c r="Q25" i="19"/>
  <c r="Q85" i="19"/>
  <c r="Q38" i="19"/>
  <c r="Q111" i="19"/>
  <c r="Q87" i="19"/>
  <c r="Q51" i="19"/>
  <c r="Q84" i="19"/>
  <c r="Q94" i="19"/>
  <c r="Q98" i="19"/>
  <c r="Q69" i="19"/>
  <c r="Q31" i="19"/>
  <c r="Q104" i="19"/>
  <c r="Q62" i="19"/>
  <c r="Q55" i="19"/>
  <c r="Q107" i="19"/>
  <c r="Q46" i="19"/>
  <c r="Q77" i="19"/>
  <c r="Q58" i="19"/>
  <c r="Q91" i="19"/>
  <c r="Q68" i="19"/>
  <c r="Q101" i="19"/>
  <c r="Q60" i="19"/>
  <c r="Q100" i="19"/>
  <c r="Q105" i="19"/>
  <c r="Q36" i="19"/>
  <c r="Q45" i="19"/>
  <c r="Q110" i="19"/>
  <c r="Q27" i="19"/>
  <c r="Q42" i="19"/>
  <c r="Q90" i="19"/>
  <c r="Q64" i="19"/>
  <c r="Q50" i="19"/>
  <c r="Q40" i="19"/>
  <c r="Q33" i="19"/>
  <c r="Q103" i="19"/>
  <c r="Q82" i="19"/>
  <c r="Q67" i="19"/>
  <c r="Q106" i="19"/>
  <c r="Q86" i="19"/>
  <c r="Q48" i="19"/>
  <c r="Q88" i="19"/>
  <c r="Q99" i="19"/>
  <c r="Q49" i="19"/>
  <c r="Q35" i="19"/>
  <c r="Q47" i="19"/>
  <c r="Q74" i="19"/>
  <c r="Q66" i="19"/>
  <c r="Q102" i="19"/>
  <c r="Q108" i="19"/>
  <c r="Q30" i="19"/>
  <c r="Q61" i="19"/>
  <c r="Q54" i="19"/>
  <c r="Q92" i="19"/>
  <c r="Q29" i="19"/>
  <c r="Q95" i="19"/>
  <c r="Q73" i="19"/>
  <c r="Q63" i="19"/>
  <c r="Q43" i="19"/>
  <c r="Q80" i="19"/>
  <c r="Q52" i="19"/>
  <c r="Q93" i="19"/>
  <c r="Q39" i="19"/>
  <c r="Q79" i="19"/>
  <c r="Q72" i="19"/>
  <c r="Q57" i="19"/>
  <c r="Q56" i="19"/>
  <c r="Q89" i="19"/>
  <c r="Q81" i="19"/>
  <c r="Q65" i="19"/>
  <c r="Q26" i="19"/>
  <c r="Q76" i="19"/>
  <c r="Q41" i="19"/>
  <c r="Q71" i="19"/>
  <c r="Q109" i="19"/>
  <c r="Q32" i="19"/>
  <c r="Q97" i="19"/>
  <c r="Q37" i="19"/>
  <c r="Q96" i="19"/>
  <c r="Q83" i="19"/>
  <c r="Q28" i="19"/>
  <c r="Q70" i="19"/>
  <c r="Q34" i="19"/>
  <c r="Q53" i="19"/>
  <c r="Q75" i="19"/>
  <c r="Q59" i="19"/>
  <c r="Q44" i="19"/>
  <c r="J176" i="20"/>
  <c r="I177" i="20"/>
  <c r="R6" i="19" l="1"/>
  <c r="R8" i="19" s="1"/>
  <c r="R25" i="19"/>
  <c r="CG9" i="19"/>
  <c r="CH4" i="19"/>
  <c r="J177" i="20"/>
  <c r="I178" i="20"/>
  <c r="R5" i="19" l="1"/>
  <c r="R88" i="19"/>
  <c r="R97" i="19"/>
  <c r="R70" i="19"/>
  <c r="R75" i="19"/>
  <c r="R50" i="19"/>
  <c r="R72" i="19"/>
  <c r="R94" i="19"/>
  <c r="R100" i="19"/>
  <c r="R93" i="19"/>
  <c r="R42" i="19"/>
  <c r="R103" i="19"/>
  <c r="R101" i="19"/>
  <c r="R80" i="19"/>
  <c r="R32" i="19"/>
  <c r="R91" i="19"/>
  <c r="R60" i="19"/>
  <c r="R53" i="19"/>
  <c r="R106" i="19"/>
  <c r="R109" i="19"/>
  <c r="R73" i="19"/>
  <c r="R31" i="19"/>
  <c r="R69" i="19"/>
  <c r="R43" i="19"/>
  <c r="R85" i="19"/>
  <c r="R78" i="19"/>
  <c r="R57" i="19"/>
  <c r="R83" i="19"/>
  <c r="R33" i="19"/>
  <c r="R37" i="19"/>
  <c r="R41" i="19"/>
  <c r="R38" i="19"/>
  <c r="R56" i="19"/>
  <c r="R52" i="19"/>
  <c r="R96" i="19"/>
  <c r="R92" i="19"/>
  <c r="R51" i="19"/>
  <c r="R82" i="19"/>
  <c r="R71" i="19"/>
  <c r="R55" i="19"/>
  <c r="R76" i="19"/>
  <c r="R86" i="19"/>
  <c r="R98" i="19"/>
  <c r="R28" i="19"/>
  <c r="R36" i="19"/>
  <c r="R35" i="19"/>
  <c r="R45" i="19"/>
  <c r="R34" i="19"/>
  <c r="R27" i="19"/>
  <c r="R47" i="19"/>
  <c r="R63" i="19"/>
  <c r="R108" i="19"/>
  <c r="R54" i="19"/>
  <c r="R39" i="19"/>
  <c r="R79" i="19"/>
  <c r="R29" i="19"/>
  <c r="R74" i="19"/>
  <c r="R89" i="19"/>
  <c r="R77" i="19"/>
  <c r="R107" i="19"/>
  <c r="R26" i="19"/>
  <c r="R46" i="19"/>
  <c r="R30" i="19"/>
  <c r="R58" i="19"/>
  <c r="R81" i="19"/>
  <c r="R62" i="19"/>
  <c r="R99" i="19"/>
  <c r="R66" i="19"/>
  <c r="R68" i="19"/>
  <c r="R49" i="19"/>
  <c r="R90" i="19"/>
  <c r="R40" i="19"/>
  <c r="R84" i="19"/>
  <c r="R44" i="19"/>
  <c r="R48" i="19"/>
  <c r="R110" i="19"/>
  <c r="R95" i="19"/>
  <c r="R64" i="19"/>
  <c r="R104" i="19"/>
  <c r="R102" i="19"/>
  <c r="R67" i="19"/>
  <c r="R59" i="19"/>
  <c r="R105" i="19"/>
  <c r="R87" i="19"/>
  <c r="R65" i="19"/>
  <c r="R111" i="19"/>
  <c r="R61" i="19"/>
  <c r="CI4" i="19"/>
  <c r="CH9" i="19"/>
  <c r="J178" i="20"/>
  <c r="I179" i="20"/>
  <c r="CJ4" i="19" l="1"/>
  <c r="CI9" i="19"/>
  <c r="S26" i="19"/>
  <c r="S6" i="19"/>
  <c r="S8" i="19" s="1"/>
  <c r="J179" i="20"/>
  <c r="I180" i="20"/>
  <c r="CK4" i="19" l="1"/>
  <c r="CJ9" i="19"/>
  <c r="S31" i="19"/>
  <c r="S99" i="19"/>
  <c r="S110" i="19"/>
  <c r="S106" i="19"/>
  <c r="S111" i="19"/>
  <c r="S59" i="19"/>
  <c r="S88" i="19"/>
  <c r="S85" i="19"/>
  <c r="S42" i="19"/>
  <c r="S51" i="19"/>
  <c r="S41" i="19"/>
  <c r="S34" i="19"/>
  <c r="S55" i="19"/>
  <c r="S83" i="19"/>
  <c r="S28" i="19"/>
  <c r="S93" i="19"/>
  <c r="S33" i="19"/>
  <c r="S84" i="19"/>
  <c r="S81" i="19"/>
  <c r="S60" i="19"/>
  <c r="S27" i="19"/>
  <c r="S68" i="19"/>
  <c r="S70" i="19"/>
  <c r="S63" i="19"/>
  <c r="S37" i="19"/>
  <c r="S66" i="19"/>
  <c r="S61" i="19"/>
  <c r="S64" i="19"/>
  <c r="S79" i="19"/>
  <c r="S91" i="19"/>
  <c r="S82" i="19"/>
  <c r="S46" i="19"/>
  <c r="S78" i="19"/>
  <c r="S62" i="19"/>
  <c r="S45" i="19"/>
  <c r="S38" i="19"/>
  <c r="S86" i="19"/>
  <c r="S77" i="19"/>
  <c r="S36" i="19"/>
  <c r="S104" i="19"/>
  <c r="S44" i="19"/>
  <c r="S65" i="19"/>
  <c r="S74" i="19"/>
  <c r="S29" i="19"/>
  <c r="S108" i="19"/>
  <c r="S50" i="19"/>
  <c r="S105" i="19"/>
  <c r="S96" i="19"/>
  <c r="S30" i="19"/>
  <c r="S72" i="19"/>
  <c r="S76" i="19"/>
  <c r="S58" i="19"/>
  <c r="S73" i="19"/>
  <c r="S43" i="19"/>
  <c r="S89" i="19"/>
  <c r="S109" i="19"/>
  <c r="S75" i="19"/>
  <c r="S48" i="19"/>
  <c r="S69" i="19"/>
  <c r="S97" i="19"/>
  <c r="S90" i="19"/>
  <c r="S95" i="19"/>
  <c r="S52" i="19"/>
  <c r="S57" i="19"/>
  <c r="S53" i="19"/>
  <c r="S100" i="19"/>
  <c r="S92" i="19"/>
  <c r="S40" i="19"/>
  <c r="S32" i="19"/>
  <c r="S98" i="19"/>
  <c r="S101" i="19"/>
  <c r="S71" i="19"/>
  <c r="S94" i="19"/>
  <c r="S102" i="19"/>
  <c r="S107" i="19"/>
  <c r="S39" i="19"/>
  <c r="S103" i="19"/>
  <c r="S49" i="19"/>
  <c r="S67" i="19"/>
  <c r="S35" i="19"/>
  <c r="S87" i="19"/>
  <c r="S47" i="19"/>
  <c r="S5" i="19"/>
  <c r="S56" i="19"/>
  <c r="S80" i="19"/>
  <c r="S54" i="19"/>
  <c r="J180" i="20"/>
  <c r="I181" i="20"/>
  <c r="T6" i="19" l="1"/>
  <c r="T8" i="19" s="1"/>
  <c r="T27" i="19"/>
  <c r="CL4" i="19"/>
  <c r="CK9" i="19"/>
  <c r="J181" i="20"/>
  <c r="I182" i="20"/>
  <c r="T87" i="19" l="1"/>
  <c r="T76" i="19"/>
  <c r="T109" i="19"/>
  <c r="T51" i="19"/>
  <c r="T91" i="19"/>
  <c r="T56" i="19"/>
  <c r="T5" i="19"/>
  <c r="T74" i="19"/>
  <c r="T61" i="19"/>
  <c r="T37" i="19"/>
  <c r="T34" i="19"/>
  <c r="T72" i="19"/>
  <c r="T77" i="19"/>
  <c r="T54" i="19"/>
  <c r="T53" i="19"/>
  <c r="T98" i="19"/>
  <c r="T80" i="19"/>
  <c r="T103" i="19"/>
  <c r="T40" i="19"/>
  <c r="T92" i="19"/>
  <c r="T90" i="19"/>
  <c r="T44" i="19"/>
  <c r="T84" i="19"/>
  <c r="T39" i="19"/>
  <c r="T100" i="19"/>
  <c r="T65" i="19"/>
  <c r="T86" i="19"/>
  <c r="T31" i="19"/>
  <c r="T94" i="19"/>
  <c r="T33" i="19"/>
  <c r="T83" i="19"/>
  <c r="T105" i="19"/>
  <c r="T64" i="19"/>
  <c r="T42" i="19"/>
  <c r="T45" i="19"/>
  <c r="T47" i="19"/>
  <c r="T67" i="19"/>
  <c r="T36" i="19"/>
  <c r="T81" i="19"/>
  <c r="T104" i="19"/>
  <c r="T82" i="19"/>
  <c r="T71" i="19"/>
  <c r="T97" i="19"/>
  <c r="T101" i="19"/>
  <c r="T38" i="19"/>
  <c r="T99" i="19"/>
  <c r="T102" i="19"/>
  <c r="T107" i="19"/>
  <c r="T110" i="19"/>
  <c r="T70" i="19"/>
  <c r="T88" i="19"/>
  <c r="T75" i="19"/>
  <c r="T41" i="19"/>
  <c r="T52" i="19"/>
  <c r="T89" i="19"/>
  <c r="T69" i="19"/>
  <c r="T96" i="19"/>
  <c r="T66" i="19"/>
  <c r="T60" i="19"/>
  <c r="T62" i="19"/>
  <c r="T29" i="19"/>
  <c r="T79" i="19"/>
  <c r="T35" i="19"/>
  <c r="T32" i="19"/>
  <c r="T50" i="19"/>
  <c r="T108" i="19"/>
  <c r="T78" i="19"/>
  <c r="T46" i="19"/>
  <c r="T49" i="19"/>
  <c r="T111" i="19"/>
  <c r="T48" i="19"/>
  <c r="T93" i="19"/>
  <c r="T58" i="19"/>
  <c r="T55" i="19"/>
  <c r="T57" i="19"/>
  <c r="T68" i="19"/>
  <c r="T43" i="19"/>
  <c r="T30" i="19"/>
  <c r="T73" i="19"/>
  <c r="T95" i="19"/>
  <c r="T63" i="19"/>
  <c r="T85" i="19"/>
  <c r="T59" i="19"/>
  <c r="T28" i="19"/>
  <c r="T106" i="19"/>
  <c r="CM4" i="19"/>
  <c r="CL9" i="19"/>
  <c r="J182" i="20"/>
  <c r="I183" i="20"/>
  <c r="U28" i="19" l="1"/>
  <c r="U6" i="19"/>
  <c r="U8" i="19" s="1"/>
  <c r="CN4" i="19"/>
  <c r="CM9" i="19"/>
  <c r="J183" i="20"/>
  <c r="I184" i="20"/>
  <c r="U5" i="19" l="1"/>
  <c r="U56" i="19"/>
  <c r="U47" i="19"/>
  <c r="U108" i="19"/>
  <c r="U97" i="19"/>
  <c r="U77" i="19"/>
  <c r="U96" i="19"/>
  <c r="U109" i="19"/>
  <c r="U65" i="19"/>
  <c r="U103" i="19"/>
  <c r="U104" i="19"/>
  <c r="U63" i="19"/>
  <c r="U48" i="19"/>
  <c r="U95" i="19"/>
  <c r="U52" i="19"/>
  <c r="U58" i="19"/>
  <c r="U80" i="19"/>
  <c r="U71" i="19"/>
  <c r="U88" i="19"/>
  <c r="U79" i="19"/>
  <c r="U81" i="19"/>
  <c r="U61" i="19"/>
  <c r="U92" i="19"/>
  <c r="U33" i="19"/>
  <c r="U40" i="19"/>
  <c r="U70" i="19"/>
  <c r="U66" i="19"/>
  <c r="U34" i="19"/>
  <c r="U69" i="19"/>
  <c r="U82" i="19"/>
  <c r="U57" i="19"/>
  <c r="U29" i="19"/>
  <c r="U84" i="19"/>
  <c r="U87" i="19"/>
  <c r="U39" i="19"/>
  <c r="U101" i="19"/>
  <c r="U75" i="19"/>
  <c r="U38" i="19"/>
  <c r="U106" i="19"/>
  <c r="U31" i="19"/>
  <c r="U100" i="19"/>
  <c r="U60" i="19"/>
  <c r="U73" i="19"/>
  <c r="U64" i="19"/>
  <c r="U35" i="19"/>
  <c r="U105" i="19"/>
  <c r="U107" i="19"/>
  <c r="U49" i="19"/>
  <c r="U44" i="19"/>
  <c r="U42" i="19"/>
  <c r="U46" i="19"/>
  <c r="U94" i="19"/>
  <c r="U68" i="19"/>
  <c r="U30" i="19"/>
  <c r="U50" i="19"/>
  <c r="U90" i="19"/>
  <c r="U74" i="19"/>
  <c r="U72" i="19"/>
  <c r="U93" i="19"/>
  <c r="U37" i="19"/>
  <c r="U85" i="19"/>
  <c r="U59" i="19"/>
  <c r="U98" i="19"/>
  <c r="U55" i="19"/>
  <c r="U78" i="19"/>
  <c r="U110" i="19"/>
  <c r="U86" i="19"/>
  <c r="U54" i="19"/>
  <c r="U62" i="19"/>
  <c r="U83" i="19"/>
  <c r="U41" i="19"/>
  <c r="U36" i="19"/>
  <c r="U76" i="19"/>
  <c r="U45" i="19"/>
  <c r="U102" i="19"/>
  <c r="U67" i="19"/>
  <c r="U89" i="19"/>
  <c r="U53" i="19"/>
  <c r="U51" i="19"/>
  <c r="U32" i="19"/>
  <c r="U43" i="19"/>
  <c r="U111" i="19"/>
  <c r="U99" i="19"/>
  <c r="U91" i="19"/>
  <c r="CO4" i="19"/>
  <c r="CN9" i="19"/>
  <c r="J184" i="20"/>
  <c r="I185" i="20"/>
  <c r="V6" i="19" l="1"/>
  <c r="V8" i="19" s="1"/>
  <c r="V29" i="19"/>
  <c r="CP4" i="19"/>
  <c r="CO9" i="19"/>
  <c r="J185" i="20"/>
  <c r="I186" i="20"/>
  <c r="CQ4" i="19" l="1"/>
  <c r="CP9" i="19"/>
  <c r="V5" i="19"/>
  <c r="V46" i="19"/>
  <c r="V108" i="19"/>
  <c r="V37" i="19"/>
  <c r="V82" i="19"/>
  <c r="V110" i="19"/>
  <c r="V67" i="19"/>
  <c r="V99" i="19"/>
  <c r="V65" i="19"/>
  <c r="V66" i="19"/>
  <c r="V31" i="19"/>
  <c r="V63" i="19"/>
  <c r="V47" i="19"/>
  <c r="V88" i="19"/>
  <c r="V106" i="19"/>
  <c r="V93" i="19"/>
  <c r="V107" i="19"/>
  <c r="V77" i="19"/>
  <c r="V41" i="19"/>
  <c r="V60" i="19"/>
  <c r="V32" i="19"/>
  <c r="V44" i="19"/>
  <c r="V72" i="19"/>
  <c r="V87" i="19"/>
  <c r="V71" i="19"/>
  <c r="V68" i="19"/>
  <c r="V78" i="19"/>
  <c r="V70" i="19"/>
  <c r="V58" i="19"/>
  <c r="V111" i="19"/>
  <c r="V59" i="19"/>
  <c r="V64" i="19"/>
  <c r="V105" i="19"/>
  <c r="V62" i="19"/>
  <c r="V50" i="19"/>
  <c r="V89" i="19"/>
  <c r="V94" i="19"/>
  <c r="V49" i="19"/>
  <c r="V33" i="19"/>
  <c r="V35" i="19"/>
  <c r="V83" i="19"/>
  <c r="V30" i="19"/>
  <c r="V102" i="19"/>
  <c r="V100" i="19"/>
  <c r="V103" i="19"/>
  <c r="V54" i="19"/>
  <c r="V57" i="19"/>
  <c r="V74" i="19"/>
  <c r="V73" i="19"/>
  <c r="V81" i="19"/>
  <c r="V101" i="19"/>
  <c r="V55" i="19"/>
  <c r="V39" i="19"/>
  <c r="V84" i="19"/>
  <c r="V69" i="19"/>
  <c r="V98" i="19"/>
  <c r="V38" i="19"/>
  <c r="V48" i="19"/>
  <c r="V109" i="19"/>
  <c r="V36" i="19"/>
  <c r="V90" i="19"/>
  <c r="V53" i="19"/>
  <c r="V91" i="19"/>
  <c r="V97" i="19"/>
  <c r="V92" i="19"/>
  <c r="V95" i="19"/>
  <c r="V42" i="19"/>
  <c r="V104" i="19"/>
  <c r="V52" i="19"/>
  <c r="V86" i="19"/>
  <c r="V79" i="19"/>
  <c r="V34" i="19"/>
  <c r="V51" i="19"/>
  <c r="V61" i="19"/>
  <c r="V75" i="19"/>
  <c r="V80" i="19"/>
  <c r="V76" i="19"/>
  <c r="V45" i="19"/>
  <c r="V43" i="19"/>
  <c r="V85" i="19"/>
  <c r="V56" i="19"/>
  <c r="V40" i="19"/>
  <c r="V96" i="19"/>
  <c r="J186" i="20"/>
  <c r="I187" i="20"/>
  <c r="W30" i="19" l="1"/>
  <c r="W6" i="19"/>
  <c r="W8" i="19" s="1"/>
  <c r="CR4" i="19"/>
  <c r="CQ9" i="19"/>
  <c r="J187" i="20"/>
  <c r="I188" i="20"/>
  <c r="W60" i="19" l="1"/>
  <c r="W93" i="19"/>
  <c r="W74" i="19"/>
  <c r="W66" i="19"/>
  <c r="W52" i="19"/>
  <c r="W99" i="19"/>
  <c r="W54" i="19"/>
  <c r="W82" i="19"/>
  <c r="W45" i="19"/>
  <c r="W41" i="19"/>
  <c r="W49" i="19"/>
  <c r="W46" i="19"/>
  <c r="W92" i="19"/>
  <c r="W56" i="19"/>
  <c r="W37" i="19"/>
  <c r="W33" i="19"/>
  <c r="W86" i="19"/>
  <c r="W91" i="19"/>
  <c r="W109" i="19"/>
  <c r="W95" i="19"/>
  <c r="W70" i="19"/>
  <c r="W35" i="19"/>
  <c r="W61" i="19"/>
  <c r="W108" i="19"/>
  <c r="W40" i="19"/>
  <c r="W58" i="19"/>
  <c r="W101" i="19"/>
  <c r="W96" i="19"/>
  <c r="W89" i="19"/>
  <c r="W34" i="19"/>
  <c r="W73" i="19"/>
  <c r="W85" i="19"/>
  <c r="W83" i="19"/>
  <c r="W51" i="19"/>
  <c r="W87" i="19"/>
  <c r="W94" i="19"/>
  <c r="W38" i="19"/>
  <c r="W103" i="19"/>
  <c r="W78" i="19"/>
  <c r="W71" i="19"/>
  <c r="W106" i="19"/>
  <c r="W77" i="19"/>
  <c r="W84" i="19"/>
  <c r="W111" i="19"/>
  <c r="W36" i="19"/>
  <c r="W42" i="19"/>
  <c r="W65" i="19"/>
  <c r="W31" i="19"/>
  <c r="W63" i="19"/>
  <c r="W57" i="19"/>
  <c r="W39" i="19"/>
  <c r="W64" i="19"/>
  <c r="W81" i="19"/>
  <c r="W102" i="19"/>
  <c r="W79" i="19"/>
  <c r="W80" i="19"/>
  <c r="W68" i="19"/>
  <c r="W107" i="19"/>
  <c r="W32" i="19"/>
  <c r="W110" i="19"/>
  <c r="W59" i="19"/>
  <c r="W53" i="19"/>
  <c r="W100" i="19"/>
  <c r="W43" i="19"/>
  <c r="W98" i="19"/>
  <c r="W76" i="19"/>
  <c r="W104" i="19"/>
  <c r="W69" i="19"/>
  <c r="W5" i="19"/>
  <c r="W55" i="19"/>
  <c r="W105" i="19"/>
  <c r="W88" i="19"/>
  <c r="W48" i="19"/>
  <c r="W72" i="19"/>
  <c r="W90" i="19"/>
  <c r="W97" i="19"/>
  <c r="W75" i="19"/>
  <c r="W50" i="19"/>
  <c r="W67" i="19"/>
  <c r="W62" i="19"/>
  <c r="W47" i="19"/>
  <c r="W44" i="19"/>
  <c r="CS4" i="19"/>
  <c r="CR9" i="19"/>
  <c r="J188" i="20"/>
  <c r="I189" i="20"/>
  <c r="X6" i="19" l="1"/>
  <c r="X8" i="19" s="1"/>
  <c r="X31" i="19"/>
  <c r="CT4" i="19"/>
  <c r="CS9" i="19"/>
  <c r="J189" i="20"/>
  <c r="I190" i="20"/>
  <c r="X86" i="19" l="1"/>
  <c r="X90" i="19"/>
  <c r="X55" i="19"/>
  <c r="X111" i="19"/>
  <c r="X73" i="19"/>
  <c r="X32" i="19"/>
  <c r="X100" i="19"/>
  <c r="X51" i="19"/>
  <c r="X74" i="19"/>
  <c r="X49" i="19"/>
  <c r="X47" i="19"/>
  <c r="X5" i="19"/>
  <c r="X93" i="19"/>
  <c r="X89" i="19"/>
  <c r="X88" i="19"/>
  <c r="X65" i="19"/>
  <c r="X108" i="19"/>
  <c r="X101" i="19"/>
  <c r="X96" i="19"/>
  <c r="X91" i="19"/>
  <c r="X103" i="19"/>
  <c r="X104" i="19"/>
  <c r="X75" i="19"/>
  <c r="X87" i="19"/>
  <c r="X44" i="19"/>
  <c r="X52" i="19"/>
  <c r="X85" i="19"/>
  <c r="X35" i="19"/>
  <c r="X48" i="19"/>
  <c r="X37" i="19"/>
  <c r="X61" i="19"/>
  <c r="X33" i="19"/>
  <c r="X106" i="19"/>
  <c r="X98" i="19"/>
  <c r="X56" i="19"/>
  <c r="X94" i="19"/>
  <c r="X38" i="19"/>
  <c r="X107" i="19"/>
  <c r="X99" i="19"/>
  <c r="X45" i="19"/>
  <c r="X81" i="19"/>
  <c r="X36" i="19"/>
  <c r="X42" i="19"/>
  <c r="X68" i="19"/>
  <c r="X58" i="19"/>
  <c r="X78" i="19"/>
  <c r="X60" i="19"/>
  <c r="X72" i="19"/>
  <c r="X80" i="19"/>
  <c r="X109" i="19"/>
  <c r="X97" i="19"/>
  <c r="X39" i="19"/>
  <c r="X46" i="19"/>
  <c r="X41" i="19"/>
  <c r="X40" i="19"/>
  <c r="X67" i="19"/>
  <c r="X57" i="19"/>
  <c r="X79" i="19"/>
  <c r="X54" i="19"/>
  <c r="X71" i="19"/>
  <c r="X66" i="19"/>
  <c r="X83" i="19"/>
  <c r="X110" i="19"/>
  <c r="X84" i="19"/>
  <c r="X59" i="19"/>
  <c r="X50" i="19"/>
  <c r="X77" i="19"/>
  <c r="X102" i="19"/>
  <c r="X92" i="19"/>
  <c r="X69" i="19"/>
  <c r="X64" i="19"/>
  <c r="X62" i="19"/>
  <c r="X82" i="19"/>
  <c r="X34" i="19"/>
  <c r="X76" i="19"/>
  <c r="X53" i="19"/>
  <c r="X70" i="19"/>
  <c r="X63" i="19"/>
  <c r="X95" i="19"/>
  <c r="X105" i="19"/>
  <c r="X43" i="19"/>
  <c r="CU4" i="19"/>
  <c r="CT9" i="19"/>
  <c r="J190" i="20"/>
  <c r="I191" i="20"/>
  <c r="Y6" i="19" l="1"/>
  <c r="Y8" i="19" s="1"/>
  <c r="Y32" i="19"/>
  <c r="CV4" i="19"/>
  <c r="CU9" i="19"/>
  <c r="J191" i="20"/>
  <c r="I192" i="20"/>
  <c r="CW4" i="19" l="1"/>
  <c r="CV9" i="19"/>
  <c r="Y5" i="19"/>
  <c r="Y95" i="19"/>
  <c r="Y60" i="19"/>
  <c r="Y43" i="19"/>
  <c r="Y42" i="19"/>
  <c r="Y75" i="19"/>
  <c r="Y74" i="19"/>
  <c r="Y110" i="19"/>
  <c r="Y33" i="19"/>
  <c r="Y71" i="19"/>
  <c r="Y68" i="19"/>
  <c r="Y97" i="19"/>
  <c r="Y87" i="19"/>
  <c r="Y70" i="19"/>
  <c r="Y83" i="19"/>
  <c r="Y45" i="19"/>
  <c r="Y76" i="19"/>
  <c r="Y94" i="19"/>
  <c r="Y63" i="19"/>
  <c r="Y36" i="19"/>
  <c r="Y47" i="19"/>
  <c r="Y84" i="19"/>
  <c r="Y46" i="19"/>
  <c r="Y40" i="19"/>
  <c r="Y69" i="19"/>
  <c r="Y106" i="19"/>
  <c r="Y109" i="19"/>
  <c r="Y51" i="19"/>
  <c r="Y89" i="19"/>
  <c r="Y92" i="19"/>
  <c r="Y54" i="19"/>
  <c r="Y79" i="19"/>
  <c r="Y41" i="19"/>
  <c r="Y77" i="19"/>
  <c r="Y56" i="19"/>
  <c r="Y108" i="19"/>
  <c r="Y80" i="19"/>
  <c r="Y107" i="19"/>
  <c r="Y105" i="19"/>
  <c r="Y90" i="19"/>
  <c r="Y61" i="19"/>
  <c r="Y58" i="19"/>
  <c r="Y72" i="19"/>
  <c r="Y48" i="19"/>
  <c r="Y38" i="19"/>
  <c r="Y35" i="19"/>
  <c r="Y66" i="19"/>
  <c r="Y93" i="19"/>
  <c r="Y39" i="19"/>
  <c r="Y49" i="19"/>
  <c r="Y62" i="19"/>
  <c r="Y82" i="19"/>
  <c r="Y52" i="19"/>
  <c r="Y86" i="19"/>
  <c r="Y78" i="19"/>
  <c r="Y37" i="19"/>
  <c r="Y50" i="19"/>
  <c r="Y100" i="19"/>
  <c r="Y91" i="19"/>
  <c r="Y81" i="19"/>
  <c r="Y57" i="19"/>
  <c r="Y64" i="19"/>
  <c r="Y34" i="19"/>
  <c r="Y111" i="19"/>
  <c r="Y96" i="19"/>
  <c r="Y67" i="19"/>
  <c r="Y85" i="19"/>
  <c r="Y44" i="19"/>
  <c r="Y88" i="19"/>
  <c r="Y103" i="19"/>
  <c r="Y55" i="19"/>
  <c r="Y65" i="19"/>
  <c r="Y102" i="19"/>
  <c r="Y99" i="19"/>
  <c r="Y98" i="19"/>
  <c r="Y101" i="19"/>
  <c r="Y73" i="19"/>
  <c r="Y59" i="19"/>
  <c r="Y53" i="19"/>
  <c r="Y104" i="19"/>
  <c r="J192" i="20"/>
  <c r="I193" i="20"/>
  <c r="Z6" i="19" l="1"/>
  <c r="Z8" i="19" s="1"/>
  <c r="Z33" i="19"/>
  <c r="CX4" i="19"/>
  <c r="CW9" i="19"/>
  <c r="J193" i="20"/>
  <c r="I194" i="20"/>
  <c r="CY4" i="19" l="1"/>
  <c r="CX9" i="19"/>
  <c r="Z5" i="19"/>
  <c r="Z107" i="19"/>
  <c r="Z55" i="19"/>
  <c r="Z87" i="19"/>
  <c r="Z93" i="19"/>
  <c r="Z62" i="19"/>
  <c r="Z75" i="19"/>
  <c r="Z84" i="19"/>
  <c r="Z106" i="19"/>
  <c r="Z97" i="19"/>
  <c r="Z76" i="19"/>
  <c r="Z82" i="19"/>
  <c r="Z50" i="19"/>
  <c r="Z85" i="19"/>
  <c r="Z102" i="19"/>
  <c r="Z74" i="19"/>
  <c r="Z103" i="19"/>
  <c r="Z98" i="19"/>
  <c r="Z39" i="19"/>
  <c r="Z69" i="19"/>
  <c r="Z83" i="19"/>
  <c r="Z40" i="19"/>
  <c r="Z56" i="19"/>
  <c r="Z71" i="19"/>
  <c r="Z96" i="19"/>
  <c r="Z48" i="19"/>
  <c r="Z108" i="19"/>
  <c r="Z95" i="19"/>
  <c r="Z80" i="19"/>
  <c r="Z58" i="19"/>
  <c r="Z37" i="19"/>
  <c r="Z70" i="19"/>
  <c r="Z45" i="19"/>
  <c r="Z99" i="19"/>
  <c r="Z63" i="19"/>
  <c r="Z49" i="19"/>
  <c r="Z65" i="19"/>
  <c r="Z81" i="19"/>
  <c r="Z60" i="19"/>
  <c r="Z57" i="19"/>
  <c r="Z78" i="19"/>
  <c r="Z105" i="19"/>
  <c r="Z44" i="19"/>
  <c r="Z61" i="19"/>
  <c r="Z72" i="19"/>
  <c r="Z109" i="19"/>
  <c r="Z66" i="19"/>
  <c r="Z54" i="19"/>
  <c r="Z101" i="19"/>
  <c r="Z86" i="19"/>
  <c r="Z36" i="19"/>
  <c r="Z77" i="19"/>
  <c r="Z73" i="19"/>
  <c r="Z52" i="19"/>
  <c r="Z64" i="19"/>
  <c r="Z47" i="19"/>
  <c r="Z92" i="19"/>
  <c r="Z59" i="19"/>
  <c r="Z79" i="19"/>
  <c r="Z42" i="19"/>
  <c r="Z43" i="19"/>
  <c r="Z51" i="19"/>
  <c r="Z94" i="19"/>
  <c r="Z104" i="19"/>
  <c r="Z38" i="19"/>
  <c r="Z88" i="19"/>
  <c r="Z89" i="19"/>
  <c r="Z41" i="19"/>
  <c r="Z90" i="19"/>
  <c r="Z34" i="19"/>
  <c r="Z46" i="19"/>
  <c r="Z91" i="19"/>
  <c r="Z68" i="19"/>
  <c r="Z35" i="19"/>
  <c r="Z110" i="19"/>
  <c r="Z53" i="19"/>
  <c r="Z100" i="19"/>
  <c r="Z111" i="19"/>
  <c r="Z67" i="19"/>
  <c r="J194" i="20"/>
  <c r="I195" i="20"/>
  <c r="AA6" i="19" l="1"/>
  <c r="AA8" i="19" s="1"/>
  <c r="AA34" i="19"/>
  <c r="CZ4" i="19"/>
  <c r="CY9" i="19"/>
  <c r="J195" i="20"/>
  <c r="I196" i="20"/>
  <c r="AA97" i="19" l="1"/>
  <c r="AA75" i="19"/>
  <c r="AA80" i="19"/>
  <c r="AA85" i="19"/>
  <c r="AA98" i="19"/>
  <c r="AA69" i="19"/>
  <c r="AA52" i="19"/>
  <c r="AA109" i="19"/>
  <c r="AA78" i="19"/>
  <c r="AA111" i="19"/>
  <c r="AA92" i="19"/>
  <c r="AA96" i="19"/>
  <c r="AA39" i="19"/>
  <c r="AA58" i="19"/>
  <c r="AA93" i="19"/>
  <c r="AA104" i="19"/>
  <c r="AA101" i="19"/>
  <c r="AA81" i="19"/>
  <c r="AA50" i="19"/>
  <c r="AA40" i="19"/>
  <c r="AA44" i="19"/>
  <c r="AA71" i="19"/>
  <c r="AA49" i="19"/>
  <c r="AA89" i="19"/>
  <c r="AA73" i="19"/>
  <c r="AA90" i="19"/>
  <c r="AA72" i="19"/>
  <c r="AA56" i="19"/>
  <c r="AA68" i="19"/>
  <c r="AA82" i="19"/>
  <c r="AA91" i="19"/>
  <c r="AA48" i="19"/>
  <c r="AA61" i="19"/>
  <c r="AA45" i="19"/>
  <c r="AA36" i="19"/>
  <c r="AA74" i="19"/>
  <c r="AA67" i="19"/>
  <c r="AA53" i="19"/>
  <c r="AA76" i="19"/>
  <c r="AA46" i="19"/>
  <c r="AA105" i="19"/>
  <c r="AA42" i="19"/>
  <c r="AA108" i="19"/>
  <c r="AA79" i="19"/>
  <c r="AA65" i="19"/>
  <c r="AA107" i="19"/>
  <c r="AA100" i="19"/>
  <c r="AA35" i="19"/>
  <c r="AA95" i="19"/>
  <c r="AA83" i="19"/>
  <c r="AA66" i="19"/>
  <c r="AA47" i="19"/>
  <c r="AA5" i="19"/>
  <c r="AA106" i="19"/>
  <c r="AA64" i="19"/>
  <c r="AA87" i="19"/>
  <c r="AA77" i="19"/>
  <c r="AA99" i="19"/>
  <c r="AA51" i="19"/>
  <c r="AA59" i="19"/>
  <c r="AA43" i="19"/>
  <c r="AA54" i="19"/>
  <c r="AA86" i="19"/>
  <c r="AA62" i="19"/>
  <c r="AA88" i="19"/>
  <c r="AA103" i="19"/>
  <c r="AA102" i="19"/>
  <c r="AA84" i="19"/>
  <c r="AA38" i="19"/>
  <c r="AA55" i="19"/>
  <c r="AA41" i="19"/>
  <c r="AA60" i="19"/>
  <c r="AA110" i="19"/>
  <c r="AA94" i="19"/>
  <c r="AA37" i="19"/>
  <c r="AA63" i="19"/>
  <c r="AA57" i="19"/>
  <c r="AA70" i="19"/>
  <c r="CZ9" i="19"/>
  <c r="J196" i="20"/>
  <c r="I197" i="20"/>
  <c r="AB35" i="19" l="1"/>
  <c r="AB6" i="19"/>
  <c r="AB8" i="19" s="1"/>
  <c r="J197" i="20"/>
  <c r="I198" i="20"/>
  <c r="AB5" i="19" l="1"/>
  <c r="AB94" i="19"/>
  <c r="AB106" i="19"/>
  <c r="AB99" i="19"/>
  <c r="AB98" i="19"/>
  <c r="AB75" i="19"/>
  <c r="AB38" i="19"/>
  <c r="AB100" i="19"/>
  <c r="AB79" i="19"/>
  <c r="AB108" i="19"/>
  <c r="AB37" i="19"/>
  <c r="AB62" i="19"/>
  <c r="AB49" i="19"/>
  <c r="AB43" i="19"/>
  <c r="AB90" i="19"/>
  <c r="AB86" i="19"/>
  <c r="AB64" i="19"/>
  <c r="AB63" i="19"/>
  <c r="AB42" i="19"/>
  <c r="AB102" i="19"/>
  <c r="AB36" i="19"/>
  <c r="AB60" i="19"/>
  <c r="AB44" i="19"/>
  <c r="AB103" i="19"/>
  <c r="AB55" i="19"/>
  <c r="AB84" i="19"/>
  <c r="AB53" i="19"/>
  <c r="AB39" i="19"/>
  <c r="AB92" i="19"/>
  <c r="AB50" i="19"/>
  <c r="AB105" i="19"/>
  <c r="AB69" i="19"/>
  <c r="AB70" i="19"/>
  <c r="AB89" i="19"/>
  <c r="AB82" i="19"/>
  <c r="AB81" i="19"/>
  <c r="AB95" i="19"/>
  <c r="AB51" i="19"/>
  <c r="AB85" i="19"/>
  <c r="AB56" i="19"/>
  <c r="AB68" i="19"/>
  <c r="AB59" i="19"/>
  <c r="AB73" i="19"/>
  <c r="AB91" i="19"/>
  <c r="AB46" i="19"/>
  <c r="AB48" i="19"/>
  <c r="AB110" i="19"/>
  <c r="AB72" i="19"/>
  <c r="AB61" i="19"/>
  <c r="AB76" i="19"/>
  <c r="AB93" i="19"/>
  <c r="AB71" i="19"/>
  <c r="AB58" i="19"/>
  <c r="AB80" i="19"/>
  <c r="AB83" i="19"/>
  <c r="AB88" i="19"/>
  <c r="AB65" i="19"/>
  <c r="AB54" i="19"/>
  <c r="AB96" i="19"/>
  <c r="AB87" i="19"/>
  <c r="AB45" i="19"/>
  <c r="AB52" i="19"/>
  <c r="AB78" i="19"/>
  <c r="AB107" i="19"/>
  <c r="AB111" i="19"/>
  <c r="AB109" i="19"/>
  <c r="AB67" i="19"/>
  <c r="AB57" i="19"/>
  <c r="AB66" i="19"/>
  <c r="AB101" i="19"/>
  <c r="AB97" i="19"/>
  <c r="AB104" i="19"/>
  <c r="AB47" i="19"/>
  <c r="AB40" i="19"/>
  <c r="AB41" i="19"/>
  <c r="AB77" i="19"/>
  <c r="AB74" i="19"/>
  <c r="J198" i="20"/>
  <c r="I199" i="20"/>
  <c r="AC36" i="19" l="1"/>
  <c r="AC6" i="19"/>
  <c r="AC8" i="19" s="1"/>
  <c r="J199" i="20"/>
  <c r="I200" i="20"/>
  <c r="AC83" i="19" l="1"/>
  <c r="AC86" i="19"/>
  <c r="AC56" i="19"/>
  <c r="AC39" i="19"/>
  <c r="AC82" i="19"/>
  <c r="AC92" i="19"/>
  <c r="AC69" i="19"/>
  <c r="AC80" i="19"/>
  <c r="AC79" i="19"/>
  <c r="AC63" i="19"/>
  <c r="AC48" i="19"/>
  <c r="AC102" i="19"/>
  <c r="AC41" i="19"/>
  <c r="AC58" i="19"/>
  <c r="AC81" i="19"/>
  <c r="AC105" i="19"/>
  <c r="AC73" i="19"/>
  <c r="AC101" i="19"/>
  <c r="AC76" i="19"/>
  <c r="AC75" i="19"/>
  <c r="AC52" i="19"/>
  <c r="AC106" i="19"/>
  <c r="AC43" i="19"/>
  <c r="AC84" i="19"/>
  <c r="AC46" i="19"/>
  <c r="AC88" i="19"/>
  <c r="AC54" i="19"/>
  <c r="AC49" i="19"/>
  <c r="AC66" i="19"/>
  <c r="AC107" i="19"/>
  <c r="AC109" i="19"/>
  <c r="AC51" i="19"/>
  <c r="AC104" i="19"/>
  <c r="AC89" i="19"/>
  <c r="AC77" i="19"/>
  <c r="AC68" i="19"/>
  <c r="AC72" i="19"/>
  <c r="AC47" i="19"/>
  <c r="AC45" i="19"/>
  <c r="AC65" i="19"/>
  <c r="AC37" i="19"/>
  <c r="AC50" i="19"/>
  <c r="AC111" i="19"/>
  <c r="AC62" i="19"/>
  <c r="AC98" i="19"/>
  <c r="AC100" i="19"/>
  <c r="AC40" i="19"/>
  <c r="AC90" i="19"/>
  <c r="AC55" i="19"/>
  <c r="AC93" i="19"/>
  <c r="AC94" i="19"/>
  <c r="AC42" i="19"/>
  <c r="AC96" i="19"/>
  <c r="AC53" i="19"/>
  <c r="AC78" i="19"/>
  <c r="AC70" i="19"/>
  <c r="AC108" i="19"/>
  <c r="AC5" i="19"/>
  <c r="AC74" i="19"/>
  <c r="AC59" i="19"/>
  <c r="AC38" i="19"/>
  <c r="AC97" i="19"/>
  <c r="AC60" i="19"/>
  <c r="AC95" i="19"/>
  <c r="AC64" i="19"/>
  <c r="AC103" i="19"/>
  <c r="AC110" i="19"/>
  <c r="AC67" i="19"/>
  <c r="AC57" i="19"/>
  <c r="AC61" i="19"/>
  <c r="AC87" i="19"/>
  <c r="AC44" i="19"/>
  <c r="AC91" i="19"/>
  <c r="AC99" i="19"/>
  <c r="AC85" i="19"/>
  <c r="AC71" i="19"/>
  <c r="J200" i="20"/>
  <c r="I201" i="20"/>
  <c r="AD37" i="19" l="1"/>
  <c r="AD6" i="19"/>
  <c r="AD8" i="19" s="1"/>
  <c r="J201" i="20"/>
  <c r="I202" i="20"/>
  <c r="AD102" i="19" l="1"/>
  <c r="AD59" i="19"/>
  <c r="AD74" i="19"/>
  <c r="AD57" i="19"/>
  <c r="AD39" i="19"/>
  <c r="AD92" i="19"/>
  <c r="AD89" i="19"/>
  <c r="AD49" i="19"/>
  <c r="AD96" i="19"/>
  <c r="AD110" i="19"/>
  <c r="AD40" i="19"/>
  <c r="AD77" i="19"/>
  <c r="AD81" i="19"/>
  <c r="AD42" i="19"/>
  <c r="AD46" i="19"/>
  <c r="AD43" i="19"/>
  <c r="AD47" i="19"/>
  <c r="AD111" i="19"/>
  <c r="AD52" i="19"/>
  <c r="AD60" i="19"/>
  <c r="AD97" i="19"/>
  <c r="AD86" i="19"/>
  <c r="AD69" i="19"/>
  <c r="AD103" i="19"/>
  <c r="AD106" i="19"/>
  <c r="AD73" i="19"/>
  <c r="AD70" i="19"/>
  <c r="AD68" i="19"/>
  <c r="AD99" i="19"/>
  <c r="AD41" i="19"/>
  <c r="AD51" i="19"/>
  <c r="AD82" i="19"/>
  <c r="AD71" i="19"/>
  <c r="AD38" i="19"/>
  <c r="AD76" i="19"/>
  <c r="AD90" i="19"/>
  <c r="AD63" i="19"/>
  <c r="AD101" i="19"/>
  <c r="AD50" i="19"/>
  <c r="AD48" i="19"/>
  <c r="AD84" i="19"/>
  <c r="AD72" i="19"/>
  <c r="AD88" i="19"/>
  <c r="AD78" i="19"/>
  <c r="AD61" i="19"/>
  <c r="AD54" i="19"/>
  <c r="AD62" i="19"/>
  <c r="AD85" i="19"/>
  <c r="AD66" i="19"/>
  <c r="AD44" i="19"/>
  <c r="AD98" i="19"/>
  <c r="AD91" i="19"/>
  <c r="AD79" i="19"/>
  <c r="AD93" i="19"/>
  <c r="AD95" i="19"/>
  <c r="AD53" i="19"/>
  <c r="AD55" i="19"/>
  <c r="AD100" i="19"/>
  <c r="AD67" i="19"/>
  <c r="AD5" i="19"/>
  <c r="AD87" i="19"/>
  <c r="AD64" i="19"/>
  <c r="AD107" i="19"/>
  <c r="AD80" i="19"/>
  <c r="AD45" i="19"/>
  <c r="AD108" i="19"/>
  <c r="AD75" i="19"/>
  <c r="AD65" i="19"/>
  <c r="AD56" i="19"/>
  <c r="AD58" i="19"/>
  <c r="AD105" i="19"/>
  <c r="AD109" i="19"/>
  <c r="AD83" i="19"/>
  <c r="AD94" i="19"/>
  <c r="AD104" i="19"/>
  <c r="J202" i="20"/>
  <c r="I203" i="20"/>
  <c r="AE6" i="19" l="1"/>
  <c r="AE8" i="19" s="1"/>
  <c r="AE38" i="19"/>
  <c r="J203" i="20"/>
  <c r="I204" i="20"/>
  <c r="AE5" i="19" l="1"/>
  <c r="AE71" i="19"/>
  <c r="AE66" i="19"/>
  <c r="AE107" i="19"/>
  <c r="AE59" i="19"/>
  <c r="AE87" i="19"/>
  <c r="AE75" i="19"/>
  <c r="AE62" i="19"/>
  <c r="AE84" i="19"/>
  <c r="AE100" i="19"/>
  <c r="AE83" i="19"/>
  <c r="AE64" i="19"/>
  <c r="AE94" i="19"/>
  <c r="AE67" i="19"/>
  <c r="AE97" i="19"/>
  <c r="AE58" i="19"/>
  <c r="AE55" i="19"/>
  <c r="AE73" i="19"/>
  <c r="AE109" i="19"/>
  <c r="AE51" i="19"/>
  <c r="AE42" i="19"/>
  <c r="AE103" i="19"/>
  <c r="AE47" i="19"/>
  <c r="AE61" i="19"/>
  <c r="AE95" i="19"/>
  <c r="AE86" i="19"/>
  <c r="AE78" i="19"/>
  <c r="AE93" i="19"/>
  <c r="AE49" i="19"/>
  <c r="AE110" i="19"/>
  <c r="AE41" i="19"/>
  <c r="AE54" i="19"/>
  <c r="AE108" i="19"/>
  <c r="AE48" i="19"/>
  <c r="AE76" i="19"/>
  <c r="AE44" i="19"/>
  <c r="AE88" i="19"/>
  <c r="AE53" i="19"/>
  <c r="AE102" i="19"/>
  <c r="AE63" i="19"/>
  <c r="AE72" i="19"/>
  <c r="AE98" i="19"/>
  <c r="AE65" i="19"/>
  <c r="AE91" i="19"/>
  <c r="AE81" i="19"/>
  <c r="AE70" i="19"/>
  <c r="AE85" i="19"/>
  <c r="AE57" i="19"/>
  <c r="AE39" i="19"/>
  <c r="AE105" i="19"/>
  <c r="AE43" i="19"/>
  <c r="AE104" i="19"/>
  <c r="AE96" i="19"/>
  <c r="AE111" i="19"/>
  <c r="AE74" i="19"/>
  <c r="AE52" i="19"/>
  <c r="AE99" i="19"/>
  <c r="AE79" i="19"/>
  <c r="AE69" i="19"/>
  <c r="AE40" i="19"/>
  <c r="AE80" i="19"/>
  <c r="AE101" i="19"/>
  <c r="AE89" i="19"/>
  <c r="AE60" i="19"/>
  <c r="AE82" i="19"/>
  <c r="AE56" i="19"/>
  <c r="AE77" i="19"/>
  <c r="AE46" i="19"/>
  <c r="AE45" i="19"/>
  <c r="AE90" i="19"/>
  <c r="AE92" i="19"/>
  <c r="AE106" i="19"/>
  <c r="AE50" i="19"/>
  <c r="AE68" i="19"/>
  <c r="J204" i="20"/>
  <c r="I205" i="20"/>
  <c r="AF39" i="19" l="1"/>
  <c r="AF6" i="19"/>
  <c r="AF8" i="19" s="1"/>
  <c r="J205" i="20"/>
  <c r="I206" i="20"/>
  <c r="AF5" i="19" l="1"/>
  <c r="AF95" i="19"/>
  <c r="AF64" i="19"/>
  <c r="AF46" i="19"/>
  <c r="AF55" i="19"/>
  <c r="AF52" i="19"/>
  <c r="AF104" i="19"/>
  <c r="AF79" i="19"/>
  <c r="AF40" i="19"/>
  <c r="AF87" i="19"/>
  <c r="AF45" i="19"/>
  <c r="AF63" i="19"/>
  <c r="AF67" i="19"/>
  <c r="AF108" i="19"/>
  <c r="AF96" i="19"/>
  <c r="AF100" i="19"/>
  <c r="AF94" i="19"/>
  <c r="AF59" i="19"/>
  <c r="AF80" i="19"/>
  <c r="AF106" i="19"/>
  <c r="AF57" i="19"/>
  <c r="AF90" i="19"/>
  <c r="AF93" i="19"/>
  <c r="AF71" i="19"/>
  <c r="AF41" i="19"/>
  <c r="AF68" i="19"/>
  <c r="AF58" i="19"/>
  <c r="AF88" i="19"/>
  <c r="AF51" i="19"/>
  <c r="AF83" i="19"/>
  <c r="AF105" i="19"/>
  <c r="AF85" i="19"/>
  <c r="AF43" i="19"/>
  <c r="AF102" i="19"/>
  <c r="AF60" i="19"/>
  <c r="AF109" i="19"/>
  <c r="AF49" i="19"/>
  <c r="AF81" i="19"/>
  <c r="AF47" i="19"/>
  <c r="AF91" i="19"/>
  <c r="AF76" i="19"/>
  <c r="AF86" i="19"/>
  <c r="AF77" i="19"/>
  <c r="AF74" i="19"/>
  <c r="AF69" i="19"/>
  <c r="AF98" i="19"/>
  <c r="AF56" i="19"/>
  <c r="AF73" i="19"/>
  <c r="AF107" i="19"/>
  <c r="AF89" i="19"/>
  <c r="AF99" i="19"/>
  <c r="AF72" i="19"/>
  <c r="AF78" i="19"/>
  <c r="AF48" i="19"/>
  <c r="AF53" i="19"/>
  <c r="AF50" i="19"/>
  <c r="AF111" i="19"/>
  <c r="AF54" i="19"/>
  <c r="AF70" i="19"/>
  <c r="AF82" i="19"/>
  <c r="AF61" i="19"/>
  <c r="AF84" i="19"/>
  <c r="AF44" i="19"/>
  <c r="AF97" i="19"/>
  <c r="AF101" i="19"/>
  <c r="AF42" i="19"/>
  <c r="AF110" i="19"/>
  <c r="AF103" i="19"/>
  <c r="AF75" i="19"/>
  <c r="AF66" i="19"/>
  <c r="AF65" i="19"/>
  <c r="AF92" i="19"/>
  <c r="AF62" i="19"/>
  <c r="J206" i="20"/>
  <c r="I207" i="20"/>
  <c r="AG40" i="19" l="1"/>
  <c r="AG6" i="19"/>
  <c r="AG8" i="19" s="1"/>
  <c r="J207" i="20"/>
  <c r="I208" i="20"/>
  <c r="AG89" i="19" l="1"/>
  <c r="AG92" i="19"/>
  <c r="AG79" i="19"/>
  <c r="AG45" i="19"/>
  <c r="AG44" i="19"/>
  <c r="AG98" i="19"/>
  <c r="AG95" i="19"/>
  <c r="AG52" i="19"/>
  <c r="AG94" i="19"/>
  <c r="AG72" i="19"/>
  <c r="AG111" i="19"/>
  <c r="AG108" i="19"/>
  <c r="AG49" i="19"/>
  <c r="AG81" i="19"/>
  <c r="AG86" i="19"/>
  <c r="AG46" i="19"/>
  <c r="AG88" i="19"/>
  <c r="AG78" i="19"/>
  <c r="AG42" i="19"/>
  <c r="AG43" i="19"/>
  <c r="AG48" i="19"/>
  <c r="AG53" i="19"/>
  <c r="AG107" i="19"/>
  <c r="AG82" i="19"/>
  <c r="AG54" i="19"/>
  <c r="AG61" i="19"/>
  <c r="AG57" i="19"/>
  <c r="AG69" i="19"/>
  <c r="AG84" i="19"/>
  <c r="AG56" i="19"/>
  <c r="AG62" i="19"/>
  <c r="AG59" i="19"/>
  <c r="AG93" i="19"/>
  <c r="AG63" i="19"/>
  <c r="AG105" i="19"/>
  <c r="AG104" i="19"/>
  <c r="AG99" i="19"/>
  <c r="AG100" i="19"/>
  <c r="AG97" i="19"/>
  <c r="AG5" i="19"/>
  <c r="AG106" i="19"/>
  <c r="AG47" i="19"/>
  <c r="AG101" i="19"/>
  <c r="AG66" i="19"/>
  <c r="AG55" i="19"/>
  <c r="AG64" i="19"/>
  <c r="AG103" i="19"/>
  <c r="AG51" i="19"/>
  <c r="AG74" i="19"/>
  <c r="AG41" i="19"/>
  <c r="AG90" i="19"/>
  <c r="AG109" i="19"/>
  <c r="AG68" i="19"/>
  <c r="AG80" i="19"/>
  <c r="AG76" i="19"/>
  <c r="AG71" i="19"/>
  <c r="AG67" i="19"/>
  <c r="AG87" i="19"/>
  <c r="AG102" i="19"/>
  <c r="AG50" i="19"/>
  <c r="AG70" i="19"/>
  <c r="AG75" i="19"/>
  <c r="AG83" i="19"/>
  <c r="AG110" i="19"/>
  <c r="AG65" i="19"/>
  <c r="AG85" i="19"/>
  <c r="AG96" i="19"/>
  <c r="AG73" i="19"/>
  <c r="AG91" i="19"/>
  <c r="AG77" i="19"/>
  <c r="AG60" i="19"/>
  <c r="AG58" i="19"/>
  <c r="J208" i="20"/>
  <c r="I209" i="20"/>
  <c r="J209" i="20" s="1"/>
  <c r="AH6" i="19" l="1"/>
  <c r="AH8" i="19" s="1"/>
  <c r="AH41" i="19"/>
  <c r="AH5" i="19" l="1"/>
  <c r="AH110" i="19"/>
  <c r="AH83" i="19"/>
  <c r="AH92" i="19"/>
  <c r="AH106" i="19"/>
  <c r="AH63" i="19"/>
  <c r="AH65" i="19"/>
  <c r="AH81" i="19"/>
  <c r="AH98" i="19"/>
  <c r="AH70" i="19"/>
  <c r="AH52" i="19"/>
  <c r="AH44" i="19"/>
  <c r="AH88" i="19"/>
  <c r="AH46" i="19"/>
  <c r="AH82" i="19"/>
  <c r="AH71" i="19"/>
  <c r="AH99" i="19"/>
  <c r="AH101" i="19"/>
  <c r="AH55" i="19"/>
  <c r="AH73" i="19"/>
  <c r="AH56" i="19"/>
  <c r="AH72" i="19"/>
  <c r="AH42" i="19"/>
  <c r="AH107" i="19"/>
  <c r="AH100" i="19"/>
  <c r="AH102" i="19"/>
  <c r="AH53" i="19"/>
  <c r="AH45" i="19"/>
  <c r="AH109" i="19"/>
  <c r="AH111" i="19"/>
  <c r="AH91" i="19"/>
  <c r="AH43" i="19"/>
  <c r="AH76" i="19"/>
  <c r="AH64" i="19"/>
  <c r="AH93" i="19"/>
  <c r="AH77" i="19"/>
  <c r="AH66" i="19"/>
  <c r="AH95" i="19"/>
  <c r="AH96" i="19"/>
  <c r="AH79" i="19"/>
  <c r="AH62" i="19"/>
  <c r="AH80" i="19"/>
  <c r="AH49" i="19"/>
  <c r="AH59" i="19"/>
  <c r="AH87" i="19"/>
  <c r="AH85" i="19"/>
  <c r="AH60" i="19"/>
  <c r="AH78" i="19"/>
  <c r="AH47" i="19"/>
  <c r="AH74" i="19"/>
  <c r="AH69" i="19"/>
  <c r="AH48" i="19"/>
  <c r="AH89" i="19"/>
  <c r="AH86" i="19"/>
  <c r="AH90" i="19"/>
  <c r="AH108" i="19"/>
  <c r="AH97" i="19"/>
  <c r="AH50" i="19"/>
  <c r="AH67" i="19"/>
  <c r="AH75" i="19"/>
  <c r="AH57" i="19"/>
  <c r="AH104" i="19"/>
  <c r="AH58" i="19"/>
  <c r="AH54" i="19"/>
  <c r="AH94" i="19"/>
  <c r="AH105" i="19"/>
  <c r="AH84" i="19"/>
  <c r="AH61" i="19"/>
  <c r="AH68" i="19"/>
  <c r="AH51" i="19"/>
  <c r="AH103" i="19"/>
  <c r="AI42" i="19" l="1"/>
  <c r="AI6" i="19"/>
  <c r="AI8" i="19" s="1"/>
  <c r="AI5" i="19" l="1"/>
  <c r="AI106" i="19"/>
  <c r="AI83" i="19"/>
  <c r="AI52" i="19"/>
  <c r="AI100" i="19"/>
  <c r="AI54" i="19"/>
  <c r="AI97" i="19"/>
  <c r="AI93" i="19"/>
  <c r="AI89" i="19"/>
  <c r="AI85" i="19"/>
  <c r="AI68" i="19"/>
  <c r="AI82" i="19"/>
  <c r="AI99" i="19"/>
  <c r="AI104" i="19"/>
  <c r="AI71" i="19"/>
  <c r="AI95" i="19"/>
  <c r="AI72" i="19"/>
  <c r="AI51" i="19"/>
  <c r="AI109" i="19"/>
  <c r="AI57" i="19"/>
  <c r="AI59" i="19"/>
  <c r="AI70" i="19"/>
  <c r="AI69" i="19"/>
  <c r="AI108" i="19"/>
  <c r="AI79" i="19"/>
  <c r="AI94" i="19"/>
  <c r="AI107" i="19"/>
  <c r="AI74" i="19"/>
  <c r="AI101" i="19"/>
  <c r="AI88" i="19"/>
  <c r="AI65" i="19"/>
  <c r="AI53" i="19"/>
  <c r="AI81" i="19"/>
  <c r="AI44" i="19"/>
  <c r="AI84" i="19"/>
  <c r="AI43" i="19"/>
  <c r="AI80" i="19"/>
  <c r="AI90" i="19"/>
  <c r="AI87" i="19"/>
  <c r="AI48" i="19"/>
  <c r="AI55" i="19"/>
  <c r="AI62" i="19"/>
  <c r="AI49" i="19"/>
  <c r="AI67" i="19"/>
  <c r="AI45" i="19"/>
  <c r="AI110" i="19"/>
  <c r="AI66" i="19"/>
  <c r="AI91" i="19"/>
  <c r="AI78" i="19"/>
  <c r="AI64" i="19"/>
  <c r="AI63" i="19"/>
  <c r="AI60" i="19"/>
  <c r="AI111" i="19"/>
  <c r="AI77" i="19"/>
  <c r="AI103" i="19"/>
  <c r="AI86" i="19"/>
  <c r="AI58" i="19"/>
  <c r="AI92" i="19"/>
  <c r="AI102" i="19"/>
  <c r="AI56" i="19"/>
  <c r="AI61" i="19"/>
  <c r="AI96" i="19"/>
  <c r="AI75" i="19"/>
  <c r="AI46" i="19"/>
  <c r="AI47" i="19"/>
  <c r="AI98" i="19"/>
  <c r="AI105" i="19"/>
  <c r="AI73" i="19"/>
  <c r="AI76" i="19"/>
  <c r="AI50" i="19"/>
  <c r="AJ43" i="19" l="1"/>
  <c r="AJ6" i="19"/>
  <c r="AJ8" i="19" s="1"/>
  <c r="AJ45" i="19" l="1"/>
  <c r="AJ110" i="19"/>
  <c r="AJ90" i="19"/>
  <c r="AJ70" i="19"/>
  <c r="AJ71" i="19"/>
  <c r="AJ72" i="19"/>
  <c r="AJ63" i="19"/>
  <c r="AJ85" i="19"/>
  <c r="AJ74" i="19"/>
  <c r="AJ109" i="19"/>
  <c r="AJ47" i="19"/>
  <c r="AJ58" i="19"/>
  <c r="AJ73" i="19"/>
  <c r="AJ69" i="19"/>
  <c r="AJ56" i="19"/>
  <c r="AJ60" i="19"/>
  <c r="AJ67" i="19"/>
  <c r="AJ88" i="19"/>
  <c r="AJ98" i="19"/>
  <c r="AJ87" i="19"/>
  <c r="AJ64" i="19"/>
  <c r="AJ93" i="19"/>
  <c r="AJ103" i="19"/>
  <c r="AJ92" i="19"/>
  <c r="AJ82" i="19"/>
  <c r="AJ51" i="19"/>
  <c r="AJ50" i="19"/>
  <c r="AJ61" i="19"/>
  <c r="AJ62" i="19"/>
  <c r="AJ80" i="19"/>
  <c r="AJ59" i="19"/>
  <c r="AJ75" i="19"/>
  <c r="AJ78" i="19"/>
  <c r="AJ77" i="19"/>
  <c r="AJ95" i="19"/>
  <c r="AJ96" i="19"/>
  <c r="AJ108" i="19"/>
  <c r="AJ46" i="19"/>
  <c r="AJ65" i="19"/>
  <c r="AJ5" i="19"/>
  <c r="AJ104" i="19"/>
  <c r="AJ49" i="19"/>
  <c r="AJ101" i="19"/>
  <c r="AJ100" i="19"/>
  <c r="AJ66" i="19"/>
  <c r="AJ55" i="19"/>
  <c r="AJ44" i="19"/>
  <c r="AJ107" i="19"/>
  <c r="AJ83" i="19"/>
  <c r="AJ68" i="19"/>
  <c r="AJ86" i="19"/>
  <c r="AJ94" i="19"/>
  <c r="AJ102" i="19"/>
  <c r="AJ84" i="19"/>
  <c r="AJ52" i="19"/>
  <c r="AJ91" i="19"/>
  <c r="AJ76" i="19"/>
  <c r="AJ111" i="19"/>
  <c r="AJ48" i="19"/>
  <c r="AJ81" i="19"/>
  <c r="AJ99" i="19"/>
  <c r="AJ105" i="19"/>
  <c r="AJ54" i="19"/>
  <c r="AJ89" i="19"/>
  <c r="AJ97" i="19"/>
  <c r="AJ106" i="19"/>
  <c r="AJ53" i="19"/>
  <c r="AJ57" i="19"/>
  <c r="AJ79" i="19"/>
  <c r="AK44" i="19" l="1"/>
  <c r="AK6" i="19"/>
  <c r="AK8" i="19" s="1"/>
  <c r="AK5" i="19" l="1"/>
  <c r="AK58" i="19"/>
  <c r="AK70" i="19"/>
  <c r="AK45" i="19"/>
  <c r="AK66" i="19"/>
  <c r="AK91" i="19"/>
  <c r="AK57" i="19"/>
  <c r="AK82" i="19"/>
  <c r="AK87" i="19"/>
  <c r="AK107" i="19"/>
  <c r="AK61" i="19"/>
  <c r="AK108" i="19"/>
  <c r="AK73" i="19"/>
  <c r="AK99" i="19"/>
  <c r="AK71" i="19"/>
  <c r="AK84" i="19"/>
  <c r="AK97" i="19"/>
  <c r="AK55" i="19"/>
  <c r="AK89" i="19"/>
  <c r="AK50" i="19"/>
  <c r="AK104" i="19"/>
  <c r="AK109" i="19"/>
  <c r="AK103" i="19"/>
  <c r="AK96" i="19"/>
  <c r="AK74" i="19"/>
  <c r="AK75" i="19"/>
  <c r="AK62" i="19"/>
  <c r="AK60" i="19"/>
  <c r="AK76" i="19"/>
  <c r="AK92" i="19"/>
  <c r="AK48" i="19"/>
  <c r="AK46" i="19"/>
  <c r="AK88" i="19"/>
  <c r="AK51" i="19"/>
  <c r="AK90" i="19"/>
  <c r="AK93" i="19"/>
  <c r="AK83" i="19"/>
  <c r="AK52" i="19"/>
  <c r="AK80" i="19"/>
  <c r="AK102" i="19"/>
  <c r="AK105" i="19"/>
  <c r="AK65" i="19"/>
  <c r="AK49" i="19"/>
  <c r="AK77" i="19"/>
  <c r="AK47" i="19"/>
  <c r="AK72" i="19"/>
  <c r="AK81" i="19"/>
  <c r="AK94" i="19"/>
  <c r="AK98" i="19"/>
  <c r="AK54" i="19"/>
  <c r="AK86" i="19"/>
  <c r="AK106" i="19"/>
  <c r="AK69" i="19"/>
  <c r="AK63" i="19"/>
  <c r="AK95" i="19"/>
  <c r="AK85" i="19"/>
  <c r="AK59" i="19"/>
  <c r="AK53" i="19"/>
  <c r="AK67" i="19"/>
  <c r="AK56" i="19"/>
  <c r="AK78" i="19"/>
  <c r="AK64" i="19"/>
  <c r="AK111" i="19"/>
  <c r="AK100" i="19"/>
  <c r="AK79" i="19"/>
  <c r="AK101" i="19"/>
  <c r="AK68" i="19"/>
  <c r="AK110" i="19"/>
  <c r="AL6" i="19" l="1"/>
  <c r="AL8" i="19" s="1"/>
  <c r="AL45" i="19"/>
  <c r="AL102" i="19" l="1"/>
  <c r="AL55" i="19"/>
  <c r="AL66" i="19"/>
  <c r="AL57" i="19"/>
  <c r="AL70" i="19"/>
  <c r="AL83" i="19"/>
  <c r="AL105" i="19"/>
  <c r="AL65" i="19"/>
  <c r="AL56" i="19"/>
  <c r="AL69" i="19"/>
  <c r="AL49" i="19"/>
  <c r="AL88" i="19"/>
  <c r="AL89" i="19"/>
  <c r="AL72" i="19"/>
  <c r="AL77" i="19"/>
  <c r="AL99" i="19"/>
  <c r="AL61" i="19"/>
  <c r="AL84" i="19"/>
  <c r="AL50" i="19"/>
  <c r="AL94" i="19"/>
  <c r="AL73" i="19"/>
  <c r="AL47" i="19"/>
  <c r="AL46" i="19"/>
  <c r="AL109" i="19"/>
  <c r="AL106" i="19"/>
  <c r="AL96" i="19"/>
  <c r="AL67" i="19"/>
  <c r="AL58" i="19"/>
  <c r="AL101" i="19"/>
  <c r="AL59" i="19"/>
  <c r="AL64" i="19"/>
  <c r="AL62" i="19"/>
  <c r="AL111" i="19"/>
  <c r="AL87" i="19"/>
  <c r="AL98" i="19"/>
  <c r="AL68" i="19"/>
  <c r="AL51" i="19"/>
  <c r="AL52" i="19"/>
  <c r="AL80" i="19"/>
  <c r="AL5" i="19"/>
  <c r="AL53" i="19"/>
  <c r="AL63" i="19"/>
  <c r="AL48" i="19"/>
  <c r="AL82" i="19"/>
  <c r="AL74" i="19"/>
  <c r="AL78" i="19"/>
  <c r="AL85" i="19"/>
  <c r="AL54" i="19"/>
  <c r="AL97" i="19"/>
  <c r="AL100" i="19"/>
  <c r="AL103" i="19"/>
  <c r="AL107" i="19"/>
  <c r="AL75" i="19"/>
  <c r="AL108" i="19"/>
  <c r="AL76" i="19"/>
  <c r="AL90" i="19"/>
  <c r="AL60" i="19"/>
  <c r="AL71" i="19"/>
  <c r="AL92" i="19"/>
  <c r="AL104" i="19"/>
  <c r="AL110" i="19"/>
  <c r="AL81" i="19"/>
  <c r="AL79" i="19"/>
  <c r="AL95" i="19"/>
  <c r="AL86" i="19"/>
  <c r="AL93" i="19"/>
  <c r="AL91" i="19"/>
  <c r="AM6" i="19" l="1"/>
  <c r="AM8" i="19" s="1"/>
  <c r="AM46" i="19"/>
  <c r="AM74" i="19" l="1"/>
  <c r="AM75" i="19"/>
  <c r="AM81" i="19"/>
  <c r="AM80" i="19"/>
  <c r="AM83" i="19"/>
  <c r="AM108" i="19"/>
  <c r="AM66" i="19"/>
  <c r="AM70" i="19"/>
  <c r="AM48" i="19"/>
  <c r="AM64" i="19"/>
  <c r="AM52" i="19"/>
  <c r="AM71" i="19"/>
  <c r="AM100" i="19"/>
  <c r="AM59" i="19"/>
  <c r="AM54" i="19"/>
  <c r="AM65" i="19"/>
  <c r="AM73" i="19"/>
  <c r="AM85" i="19"/>
  <c r="AM60" i="19"/>
  <c r="AM96" i="19"/>
  <c r="AM49" i="19"/>
  <c r="AM95" i="19"/>
  <c r="AM69" i="19"/>
  <c r="AM98" i="19"/>
  <c r="AM107" i="19"/>
  <c r="AM87" i="19"/>
  <c r="AM101" i="19"/>
  <c r="AM56" i="19"/>
  <c r="AM97" i="19"/>
  <c r="AM84" i="19"/>
  <c r="AM57" i="19"/>
  <c r="AM62" i="19"/>
  <c r="AM110" i="19"/>
  <c r="AM5" i="19"/>
  <c r="AM53" i="19"/>
  <c r="AM93" i="19"/>
  <c r="AM47" i="19"/>
  <c r="AM90" i="19"/>
  <c r="AM72" i="19"/>
  <c r="AM61" i="19"/>
  <c r="AM89" i="19"/>
  <c r="AM79" i="19"/>
  <c r="AM88" i="19"/>
  <c r="AM99" i="19"/>
  <c r="AM102" i="19"/>
  <c r="AM82" i="19"/>
  <c r="AM78" i="19"/>
  <c r="AM68" i="19"/>
  <c r="AM76" i="19"/>
  <c r="AM58" i="19"/>
  <c r="AM92" i="19"/>
  <c r="AM105" i="19"/>
  <c r="AM51" i="19"/>
  <c r="AM109" i="19"/>
  <c r="AM50" i="19"/>
  <c r="AM106" i="19"/>
  <c r="AM103" i="19"/>
  <c r="AM63" i="19"/>
  <c r="AM104" i="19"/>
  <c r="AM55" i="19"/>
  <c r="AM111" i="19"/>
  <c r="AM94" i="19"/>
  <c r="AM67" i="19"/>
  <c r="AM91" i="19"/>
  <c r="AM86" i="19"/>
  <c r="AM77" i="19"/>
  <c r="AN47" i="19" l="1"/>
  <c r="AN6" i="19"/>
  <c r="AN8" i="19" s="1"/>
  <c r="AN69" i="19" l="1"/>
  <c r="AN48" i="19"/>
  <c r="AN53" i="19"/>
  <c r="AN95" i="19"/>
  <c r="AN107" i="19"/>
  <c r="AN51" i="19"/>
  <c r="AN100" i="19"/>
  <c r="AN64" i="19"/>
  <c r="AN104" i="19"/>
  <c r="AN99" i="19"/>
  <c r="AN105" i="19"/>
  <c r="AN54" i="19"/>
  <c r="AN96" i="19"/>
  <c r="AN79" i="19"/>
  <c r="AN111" i="19"/>
  <c r="AN91" i="19"/>
  <c r="AN81" i="19"/>
  <c r="AN77" i="19"/>
  <c r="AN103" i="19"/>
  <c r="AN65" i="19"/>
  <c r="AN78" i="19"/>
  <c r="AN84" i="19"/>
  <c r="AN108" i="19"/>
  <c r="AN49" i="19"/>
  <c r="AN93" i="19"/>
  <c r="AN106" i="19"/>
  <c r="AN63" i="19"/>
  <c r="AN88" i="19"/>
  <c r="AN73" i="19"/>
  <c r="AN70" i="19"/>
  <c r="AN50" i="19"/>
  <c r="AN71" i="19"/>
  <c r="AN82" i="19"/>
  <c r="AN62" i="19"/>
  <c r="AN110" i="19"/>
  <c r="AN72" i="19"/>
  <c r="AN85" i="19"/>
  <c r="AN86" i="19"/>
  <c r="AN89" i="19"/>
  <c r="AN76" i="19"/>
  <c r="AN5" i="19"/>
  <c r="AN80" i="19"/>
  <c r="AN52" i="19"/>
  <c r="AN97" i="19"/>
  <c r="AN56" i="19"/>
  <c r="AN83" i="19"/>
  <c r="AN68" i="19"/>
  <c r="AN66" i="19"/>
  <c r="AN74" i="19"/>
  <c r="AN55" i="19"/>
  <c r="AN59" i="19"/>
  <c r="AN58" i="19"/>
  <c r="AN61" i="19"/>
  <c r="AN109" i="19"/>
  <c r="AN94" i="19"/>
  <c r="AN87" i="19"/>
  <c r="AN57" i="19"/>
  <c r="AN90" i="19"/>
  <c r="AN92" i="19"/>
  <c r="AN60" i="19"/>
  <c r="AN67" i="19"/>
  <c r="AN101" i="19"/>
  <c r="AN98" i="19"/>
  <c r="AN75" i="19"/>
  <c r="AN102" i="19"/>
  <c r="AO48" i="19" l="1"/>
  <c r="AO6" i="19"/>
  <c r="AO8" i="19" s="1"/>
  <c r="AO5" i="19" l="1"/>
  <c r="AO81" i="19"/>
  <c r="AO50" i="19"/>
  <c r="AO104" i="19"/>
  <c r="AO83" i="19"/>
  <c r="AO99" i="19"/>
  <c r="AO108" i="19"/>
  <c r="AO65" i="19"/>
  <c r="AO89" i="19"/>
  <c r="AO52" i="19"/>
  <c r="AO59" i="19"/>
  <c r="AO51" i="19"/>
  <c r="AO73" i="19"/>
  <c r="AO54" i="19"/>
  <c r="AO53" i="19"/>
  <c r="AO58" i="19"/>
  <c r="AO100" i="19"/>
  <c r="AO85" i="19"/>
  <c r="AO56" i="19"/>
  <c r="AO111" i="19"/>
  <c r="AO69" i="19"/>
  <c r="AO101" i="19"/>
  <c r="AO60" i="19"/>
  <c r="AO71" i="19"/>
  <c r="AO76" i="19"/>
  <c r="AO90" i="19"/>
  <c r="AO109" i="19"/>
  <c r="AO82" i="19"/>
  <c r="AO78" i="19"/>
  <c r="AO79" i="19"/>
  <c r="AO88" i="19"/>
  <c r="AO106" i="19"/>
  <c r="AO102" i="19"/>
  <c r="AO97" i="19"/>
  <c r="AO57" i="19"/>
  <c r="AO49" i="19"/>
  <c r="AO92" i="19"/>
  <c r="AO61" i="19"/>
  <c r="AO93" i="19"/>
  <c r="AO55" i="19"/>
  <c r="AO96" i="19"/>
  <c r="AO70" i="19"/>
  <c r="AO98" i="19"/>
  <c r="AO67" i="19"/>
  <c r="AO105" i="19"/>
  <c r="AO66" i="19"/>
  <c r="AO84" i="19"/>
  <c r="AO77" i="19"/>
  <c r="AO62" i="19"/>
  <c r="AO87" i="19"/>
  <c r="AO94" i="19"/>
  <c r="AO91" i="19"/>
  <c r="AO63" i="19"/>
  <c r="AO68" i="19"/>
  <c r="AO95" i="19"/>
  <c r="AO103" i="19"/>
  <c r="AO64" i="19"/>
  <c r="AO75" i="19"/>
  <c r="AO72" i="19"/>
  <c r="AO107" i="19"/>
  <c r="AO80" i="19"/>
  <c r="AO110" i="19"/>
  <c r="AO86" i="19"/>
  <c r="AO74" i="19"/>
  <c r="AP49" i="19" l="1"/>
  <c r="AP6" i="19"/>
  <c r="AP8" i="19" s="1"/>
  <c r="AP5" i="19" l="1"/>
  <c r="AP52" i="19"/>
  <c r="AP71" i="19"/>
  <c r="AP51" i="19"/>
  <c r="AP96" i="19"/>
  <c r="AP68" i="19"/>
  <c r="AP111" i="19"/>
  <c r="AP78" i="19"/>
  <c r="AP83" i="19"/>
  <c r="AP76" i="19"/>
  <c r="AP59" i="19"/>
  <c r="AP53" i="19"/>
  <c r="AP70" i="19"/>
  <c r="AP110" i="19"/>
  <c r="AP75" i="19"/>
  <c r="AP93" i="19"/>
  <c r="AP87" i="19"/>
  <c r="AP85" i="19"/>
  <c r="AP84" i="19"/>
  <c r="AP65" i="19"/>
  <c r="AP69" i="19"/>
  <c r="AP74" i="19"/>
  <c r="AP100" i="19"/>
  <c r="AP89" i="19"/>
  <c r="AP63" i="19"/>
  <c r="AP109" i="19"/>
  <c r="AP66" i="19"/>
  <c r="AP81" i="19"/>
  <c r="AP99" i="19"/>
  <c r="AP54" i="19"/>
  <c r="AP91" i="19"/>
  <c r="AP62" i="19"/>
  <c r="AP77" i="19"/>
  <c r="AP56" i="19"/>
  <c r="AP86" i="19"/>
  <c r="AP97" i="19"/>
  <c r="AP107" i="19"/>
  <c r="AP104" i="19"/>
  <c r="AP88" i="19"/>
  <c r="AP50" i="19"/>
  <c r="AP94" i="19"/>
  <c r="AP102" i="19"/>
  <c r="AP90" i="19"/>
  <c r="AP101" i="19"/>
  <c r="AP103" i="19"/>
  <c r="AP79" i="19"/>
  <c r="AP106" i="19"/>
  <c r="AP57" i="19"/>
  <c r="AP67" i="19"/>
  <c r="AP80" i="19"/>
  <c r="AP72" i="19"/>
  <c r="AP73" i="19"/>
  <c r="AP55" i="19"/>
  <c r="AP98" i="19"/>
  <c r="AP108" i="19"/>
  <c r="AP105" i="19"/>
  <c r="AP64" i="19"/>
  <c r="AP92" i="19"/>
  <c r="AP58" i="19"/>
  <c r="AP61" i="19"/>
  <c r="AP95" i="19"/>
  <c r="AP82" i="19"/>
  <c r="AP60" i="19"/>
  <c r="AQ6" i="19" l="1"/>
  <c r="AQ8" i="19" s="1"/>
  <c r="AQ50" i="19"/>
  <c r="AQ5" i="19" l="1"/>
  <c r="AQ73" i="19"/>
  <c r="AQ72" i="19"/>
  <c r="AQ110" i="19"/>
  <c r="AQ76" i="19"/>
  <c r="AQ69" i="19"/>
  <c r="AQ65" i="19"/>
  <c r="AQ56" i="19"/>
  <c r="AQ57" i="19"/>
  <c r="AQ100" i="19"/>
  <c r="AQ97" i="19"/>
  <c r="AQ108" i="19"/>
  <c r="AQ99" i="19"/>
  <c r="AQ91" i="19"/>
  <c r="AQ93" i="19"/>
  <c r="AQ94" i="19"/>
  <c r="AQ101" i="19"/>
  <c r="AQ106" i="19"/>
  <c r="AQ67" i="19"/>
  <c r="AQ85" i="19"/>
  <c r="AQ64" i="19"/>
  <c r="AQ70" i="19"/>
  <c r="AQ51" i="19"/>
  <c r="AQ78" i="19"/>
  <c r="AQ59" i="19"/>
  <c r="AQ75" i="19"/>
  <c r="AQ61" i="19"/>
  <c r="AQ92" i="19"/>
  <c r="AQ54" i="19"/>
  <c r="AQ96" i="19"/>
  <c r="AQ107" i="19"/>
  <c r="AQ52" i="19"/>
  <c r="AQ105" i="19"/>
  <c r="AQ90" i="19"/>
  <c r="AQ63" i="19"/>
  <c r="AQ66" i="19"/>
  <c r="AQ82" i="19"/>
  <c r="AQ84" i="19"/>
  <c r="AQ62" i="19"/>
  <c r="AQ71" i="19"/>
  <c r="AQ103" i="19"/>
  <c r="AQ74" i="19"/>
  <c r="AQ109" i="19"/>
  <c r="AQ53" i="19"/>
  <c r="AQ88" i="19"/>
  <c r="AQ60" i="19"/>
  <c r="AQ58" i="19"/>
  <c r="AQ80" i="19"/>
  <c r="AQ104" i="19"/>
  <c r="AQ98" i="19"/>
  <c r="AQ102" i="19"/>
  <c r="AQ55" i="19"/>
  <c r="AQ95" i="19"/>
  <c r="AQ111" i="19"/>
  <c r="AQ79" i="19"/>
  <c r="AQ89" i="19"/>
  <c r="AQ83" i="19"/>
  <c r="AQ86" i="19"/>
  <c r="AQ87" i="19"/>
  <c r="AQ68" i="19"/>
  <c r="AQ77" i="19"/>
  <c r="AQ81" i="19"/>
  <c r="AR6" i="19" l="1"/>
  <c r="AR8" i="19" s="1"/>
  <c r="AR51" i="19"/>
  <c r="AR93" i="19" l="1"/>
  <c r="AR76" i="19"/>
  <c r="AR86" i="19"/>
  <c r="AR103" i="19"/>
  <c r="AR100" i="19"/>
  <c r="AR58" i="19"/>
  <c r="AR111" i="19"/>
  <c r="AR79" i="19"/>
  <c r="AR91" i="19"/>
  <c r="AR52" i="19"/>
  <c r="AR62" i="19"/>
  <c r="AR73" i="19"/>
  <c r="AR98" i="19"/>
  <c r="AR109" i="19"/>
  <c r="AR63" i="19"/>
  <c r="AR94" i="19"/>
  <c r="AR53" i="19"/>
  <c r="AR78" i="19"/>
  <c r="AR55" i="19"/>
  <c r="AR92" i="19"/>
  <c r="AR84" i="19"/>
  <c r="AR95" i="19"/>
  <c r="AR59" i="19"/>
  <c r="AR87" i="19"/>
  <c r="AR70" i="19"/>
  <c r="AR64" i="19"/>
  <c r="AR89" i="19"/>
  <c r="AR65" i="19"/>
  <c r="AR81" i="19"/>
  <c r="AR97" i="19"/>
  <c r="AR67" i="19"/>
  <c r="AR102" i="19"/>
  <c r="AR68" i="19"/>
  <c r="AR106" i="19"/>
  <c r="AR5" i="19"/>
  <c r="AR72" i="19"/>
  <c r="AR56" i="19"/>
  <c r="AR60" i="19"/>
  <c r="AR108" i="19"/>
  <c r="AR80" i="19"/>
  <c r="AR69" i="19"/>
  <c r="AR88" i="19"/>
  <c r="AR71" i="19"/>
  <c r="AR74" i="19"/>
  <c r="AR96" i="19"/>
  <c r="AR61" i="19"/>
  <c r="AR101" i="19"/>
  <c r="AR105" i="19"/>
  <c r="AR107" i="19"/>
  <c r="AR83" i="19"/>
  <c r="AR57" i="19"/>
  <c r="AR110" i="19"/>
  <c r="AR54" i="19"/>
  <c r="AR75" i="19"/>
  <c r="AR66" i="19"/>
  <c r="AR90" i="19"/>
  <c r="AR104" i="19"/>
  <c r="AR99" i="19"/>
  <c r="AR82" i="19"/>
  <c r="AR77" i="19"/>
  <c r="AR85" i="19"/>
  <c r="AS52" i="19" l="1"/>
  <c r="AS6" i="19"/>
  <c r="AS8" i="19" s="1"/>
  <c r="AS101" i="19" l="1"/>
  <c r="AS70" i="19"/>
  <c r="AS71" i="19"/>
  <c r="AS108" i="19"/>
  <c r="AS80" i="19"/>
  <c r="AS77" i="19"/>
  <c r="AS103" i="19"/>
  <c r="AS53" i="19"/>
  <c r="AS63" i="19"/>
  <c r="AS102" i="19"/>
  <c r="AS100" i="19"/>
  <c r="AS74" i="19"/>
  <c r="AS92" i="19"/>
  <c r="AS54" i="19"/>
  <c r="AS109" i="19"/>
  <c r="AS59" i="19"/>
  <c r="AS65" i="19"/>
  <c r="AS111" i="19"/>
  <c r="AS95" i="19"/>
  <c r="AS66" i="19"/>
  <c r="AS57" i="19"/>
  <c r="AS84" i="19"/>
  <c r="AS96" i="19"/>
  <c r="AS5" i="19"/>
  <c r="AS94" i="19"/>
  <c r="AS99" i="19"/>
  <c r="AS105" i="19"/>
  <c r="AS87" i="19"/>
  <c r="AS91" i="19"/>
  <c r="AS89" i="19"/>
  <c r="AS56" i="19"/>
  <c r="AS78" i="19"/>
  <c r="AS62" i="19"/>
  <c r="AS72" i="19"/>
  <c r="AS86" i="19"/>
  <c r="AS90" i="19"/>
  <c r="AS67" i="19"/>
  <c r="AS81" i="19"/>
  <c r="AS61" i="19"/>
  <c r="AS73" i="19"/>
  <c r="AS76" i="19"/>
  <c r="AS75" i="19"/>
  <c r="AS60" i="19"/>
  <c r="AS82" i="19"/>
  <c r="AS58" i="19"/>
  <c r="AS97" i="19"/>
  <c r="AS55" i="19"/>
  <c r="AS93" i="19"/>
  <c r="AS64" i="19"/>
  <c r="AS98" i="19"/>
  <c r="AS106" i="19"/>
  <c r="AS68" i="19"/>
  <c r="AS83" i="19"/>
  <c r="AS79" i="19"/>
  <c r="AS85" i="19"/>
  <c r="AS104" i="19"/>
  <c r="AS88" i="19"/>
  <c r="AS107" i="19"/>
  <c r="AS69" i="19"/>
  <c r="AS110" i="19"/>
  <c r="AT6" i="19" l="1"/>
  <c r="AT8" i="19" s="1"/>
  <c r="AT53" i="19"/>
  <c r="AT5" i="19" l="1"/>
  <c r="AT92" i="19"/>
  <c r="AT104" i="19"/>
  <c r="AT108" i="19"/>
  <c r="AT90" i="19"/>
  <c r="AT96" i="19"/>
  <c r="AT95" i="19"/>
  <c r="AT76" i="19"/>
  <c r="AT103" i="19"/>
  <c r="AT69" i="19"/>
  <c r="AT106" i="19"/>
  <c r="AT74" i="19"/>
  <c r="AT65" i="19"/>
  <c r="AT77" i="19"/>
  <c r="AT87" i="19"/>
  <c r="AT54" i="19"/>
  <c r="AT64" i="19"/>
  <c r="AT58" i="19"/>
  <c r="AT80" i="19"/>
  <c r="AT66" i="19"/>
  <c r="AT81" i="19"/>
  <c r="AT78" i="19"/>
  <c r="AT67" i="19"/>
  <c r="AT111" i="19"/>
  <c r="AT63" i="19"/>
  <c r="AT98" i="19"/>
  <c r="AT86" i="19"/>
  <c r="AT102" i="19"/>
  <c r="AT61" i="19"/>
  <c r="AT59" i="19"/>
  <c r="AT105" i="19"/>
  <c r="AT68" i="19"/>
  <c r="AT88" i="19"/>
  <c r="AT89" i="19"/>
  <c r="AT60" i="19"/>
  <c r="AT97" i="19"/>
  <c r="AT93" i="19"/>
  <c r="AT83" i="19"/>
  <c r="AT72" i="19"/>
  <c r="AT110" i="19"/>
  <c r="AT55" i="19"/>
  <c r="AT100" i="19"/>
  <c r="AT57" i="19"/>
  <c r="AT75" i="19"/>
  <c r="AT94" i="19"/>
  <c r="AT101" i="19"/>
  <c r="AT70" i="19"/>
  <c r="AT109" i="19"/>
  <c r="AT99" i="19"/>
  <c r="AT91" i="19"/>
  <c r="AT82" i="19"/>
  <c r="AT71" i="19"/>
  <c r="AT107" i="19"/>
  <c r="AT56" i="19"/>
  <c r="AT85" i="19"/>
  <c r="AT73" i="19"/>
  <c r="AT79" i="19"/>
  <c r="AT84" i="19"/>
  <c r="AT62" i="19"/>
  <c r="AU6" i="19" l="1"/>
  <c r="AU8" i="19" s="1"/>
  <c r="AU54" i="19"/>
  <c r="AU5" i="19" l="1"/>
  <c r="AU100" i="19"/>
  <c r="AU55" i="19"/>
  <c r="AU69" i="19"/>
  <c r="AU60" i="19"/>
  <c r="AU92" i="19"/>
  <c r="AU78" i="19"/>
  <c r="AU98" i="19"/>
  <c r="AU101" i="19"/>
  <c r="AU82" i="19"/>
  <c r="AU56" i="19"/>
  <c r="AU81" i="19"/>
  <c r="AU58" i="19"/>
  <c r="AU93" i="19"/>
  <c r="AU72" i="19"/>
  <c r="AU61" i="19"/>
  <c r="AU74" i="19"/>
  <c r="AU86" i="19"/>
  <c r="AU109" i="19"/>
  <c r="AU80" i="19"/>
  <c r="AU71" i="19"/>
  <c r="AU106" i="19"/>
  <c r="AU99" i="19"/>
  <c r="AU75" i="19"/>
  <c r="AU107" i="19"/>
  <c r="AU95" i="19"/>
  <c r="AU79" i="19"/>
  <c r="AU89" i="19"/>
  <c r="AU87" i="19"/>
  <c r="AU76" i="19"/>
  <c r="AU84" i="19"/>
  <c r="AU59" i="19"/>
  <c r="AU85" i="19"/>
  <c r="AU68" i="19"/>
  <c r="AU108" i="19"/>
  <c r="AU67" i="19"/>
  <c r="AU63" i="19"/>
  <c r="AU62" i="19"/>
  <c r="AU90" i="19"/>
  <c r="AU91" i="19"/>
  <c r="AU111" i="19"/>
  <c r="AU94" i="19"/>
  <c r="AU105" i="19"/>
  <c r="AU73" i="19"/>
  <c r="AU57" i="19"/>
  <c r="AU88" i="19"/>
  <c r="AU64" i="19"/>
  <c r="AU102" i="19"/>
  <c r="AU83" i="19"/>
  <c r="AU103" i="19"/>
  <c r="AU65" i="19"/>
  <c r="AU66" i="19"/>
  <c r="AU110" i="19"/>
  <c r="AU96" i="19"/>
  <c r="AU97" i="19"/>
  <c r="AU70" i="19"/>
  <c r="AU77" i="19"/>
  <c r="AU104" i="19"/>
  <c r="AV55" i="19" l="1"/>
  <c r="AV6" i="19"/>
  <c r="AV8" i="19" s="1"/>
  <c r="AV97" i="19" l="1"/>
  <c r="AV61" i="19"/>
  <c r="AV87" i="19"/>
  <c r="AV67" i="19"/>
  <c r="AV91" i="19"/>
  <c r="AV82" i="19"/>
  <c r="AV96" i="19"/>
  <c r="AV56" i="19"/>
  <c r="AV92" i="19"/>
  <c r="AV5" i="19"/>
  <c r="AV94" i="19"/>
  <c r="AV89" i="19"/>
  <c r="AV102" i="19"/>
  <c r="AV63" i="19"/>
  <c r="AV109" i="19"/>
  <c r="AV66" i="19"/>
  <c r="AV75" i="19"/>
  <c r="AV62" i="19"/>
  <c r="AV90" i="19"/>
  <c r="AV100" i="19"/>
  <c r="AV104" i="19"/>
  <c r="AV84" i="19"/>
  <c r="AV85" i="19"/>
  <c r="AV95" i="19"/>
  <c r="AV108" i="19"/>
  <c r="AV65" i="19"/>
  <c r="AV111" i="19"/>
  <c r="AV93" i="19"/>
  <c r="AV71" i="19"/>
  <c r="AV57" i="19"/>
  <c r="AV107" i="19"/>
  <c r="AV68" i="19"/>
  <c r="AV80" i="19"/>
  <c r="AV105" i="19"/>
  <c r="AV86" i="19"/>
  <c r="AV99" i="19"/>
  <c r="AV110" i="19"/>
  <c r="AV77" i="19"/>
  <c r="AV58" i="19"/>
  <c r="AV81" i="19"/>
  <c r="AV83" i="19"/>
  <c r="AV88" i="19"/>
  <c r="AV69" i="19"/>
  <c r="AV59" i="19"/>
  <c r="AV72" i="19"/>
  <c r="AV73" i="19"/>
  <c r="AV76" i="19"/>
  <c r="AV101" i="19"/>
  <c r="AV79" i="19"/>
  <c r="AV103" i="19"/>
  <c r="AV74" i="19"/>
  <c r="AV78" i="19"/>
  <c r="AV60" i="19"/>
  <c r="AV98" i="19"/>
  <c r="AV64" i="19"/>
  <c r="AV106" i="19"/>
  <c r="AV70" i="19"/>
  <c r="AW56" i="19" l="1"/>
  <c r="AW6" i="19"/>
  <c r="AW8" i="19" s="1"/>
  <c r="AW109" i="19" l="1"/>
  <c r="AW59" i="19"/>
  <c r="AW57" i="19"/>
  <c r="AW104" i="19"/>
  <c r="AW80" i="19"/>
  <c r="AW95" i="19"/>
  <c r="AW96" i="19"/>
  <c r="AW111" i="19"/>
  <c r="AW83" i="19"/>
  <c r="AW93" i="19"/>
  <c r="AW110" i="19"/>
  <c r="AW81" i="19"/>
  <c r="AW69" i="19"/>
  <c r="AW60" i="19"/>
  <c r="AW108" i="19"/>
  <c r="AW97" i="19"/>
  <c r="AW74" i="19"/>
  <c r="AW67" i="19"/>
  <c r="AW5" i="19"/>
  <c r="AW79" i="19"/>
  <c r="AW103" i="19"/>
  <c r="AW71" i="19"/>
  <c r="AW92" i="19"/>
  <c r="AW75" i="19"/>
  <c r="AW94" i="19"/>
  <c r="AW85" i="19"/>
  <c r="AW66" i="19"/>
  <c r="AW64" i="19"/>
  <c r="AW106" i="19"/>
  <c r="AW65" i="19"/>
  <c r="AW68" i="19"/>
  <c r="AW78" i="19"/>
  <c r="AW84" i="19"/>
  <c r="AW98" i="19"/>
  <c r="AW100" i="19"/>
  <c r="AW72" i="19"/>
  <c r="AW86" i="19"/>
  <c r="AW77" i="19"/>
  <c r="AW102" i="19"/>
  <c r="AW89" i="19"/>
  <c r="AW58" i="19"/>
  <c r="AW105" i="19"/>
  <c r="AW88" i="19"/>
  <c r="AW107" i="19"/>
  <c r="AW91" i="19"/>
  <c r="AW82" i="19"/>
  <c r="AW70" i="19"/>
  <c r="AW101" i="19"/>
  <c r="AW99" i="19"/>
  <c r="AW87" i="19"/>
  <c r="AW76" i="19"/>
  <c r="AW90" i="19"/>
  <c r="AW73" i="19"/>
  <c r="AW62" i="19"/>
  <c r="AW61" i="19"/>
  <c r="AW63" i="19"/>
  <c r="AX6" i="19" l="1"/>
  <c r="AX8" i="19" s="1"/>
  <c r="AX57" i="19"/>
  <c r="AX80" i="19" l="1"/>
  <c r="AX62" i="19"/>
  <c r="AX67" i="19"/>
  <c r="AX104" i="19"/>
  <c r="AX86" i="19"/>
  <c r="AX95" i="19"/>
  <c r="AX103" i="19"/>
  <c r="AX74" i="19"/>
  <c r="AX60" i="19"/>
  <c r="AX78" i="19"/>
  <c r="AX96" i="19"/>
  <c r="AX77" i="19"/>
  <c r="AX71" i="19"/>
  <c r="AX98" i="19"/>
  <c r="AX106" i="19"/>
  <c r="AX61" i="19"/>
  <c r="AX93" i="19"/>
  <c r="AX69" i="19"/>
  <c r="AX76" i="19"/>
  <c r="AX111" i="19"/>
  <c r="AX99" i="19"/>
  <c r="AX105" i="19"/>
  <c r="AX70" i="19"/>
  <c r="AX92" i="19"/>
  <c r="AX75" i="19"/>
  <c r="AX90" i="19"/>
  <c r="AX58" i="19"/>
  <c r="AX110" i="19"/>
  <c r="AX79" i="19"/>
  <c r="AX109" i="19"/>
  <c r="AX107" i="19"/>
  <c r="AX102" i="19"/>
  <c r="AX91" i="19"/>
  <c r="AX85" i="19"/>
  <c r="AX108" i="19"/>
  <c r="AX82" i="19"/>
  <c r="AX66" i="19"/>
  <c r="AX97" i="19"/>
  <c r="AX84" i="19"/>
  <c r="AX94" i="19"/>
  <c r="AX83" i="19"/>
  <c r="AX63" i="19"/>
  <c r="AX68" i="19"/>
  <c r="AX59" i="19"/>
  <c r="AX72" i="19"/>
  <c r="AX88" i="19"/>
  <c r="AX89" i="19"/>
  <c r="AX100" i="19"/>
  <c r="AX81" i="19"/>
  <c r="AX65" i="19"/>
  <c r="AX73" i="19"/>
  <c r="AX101" i="19"/>
  <c r="AX64" i="19"/>
  <c r="AX5" i="19"/>
  <c r="AX87" i="19"/>
  <c r="AY6" i="19" l="1"/>
  <c r="AY8" i="19" s="1"/>
  <c r="AY58" i="19"/>
  <c r="AY74" i="19" l="1"/>
  <c r="AY65" i="19"/>
  <c r="AY61" i="19"/>
  <c r="AY70" i="19"/>
  <c r="AY72" i="19"/>
  <c r="AY77" i="19"/>
  <c r="AY69" i="19"/>
  <c r="AY5" i="19"/>
  <c r="AY66" i="19"/>
  <c r="AY71" i="19"/>
  <c r="AY107" i="19"/>
  <c r="AY88" i="19"/>
  <c r="AY84" i="19"/>
  <c r="AY89" i="19"/>
  <c r="AY80" i="19"/>
  <c r="AY100" i="19"/>
  <c r="AY105" i="19"/>
  <c r="AY102" i="19"/>
  <c r="AY79" i="19"/>
  <c r="AY75" i="19"/>
  <c r="AY111" i="19"/>
  <c r="AY98" i="19"/>
  <c r="AY91" i="19"/>
  <c r="AY108" i="19"/>
  <c r="AY60" i="19"/>
  <c r="AY87" i="19"/>
  <c r="AY64" i="19"/>
  <c r="AY90" i="19"/>
  <c r="AY97" i="19"/>
  <c r="AY110" i="19"/>
  <c r="AY85" i="19"/>
  <c r="AY92" i="19"/>
  <c r="AY78" i="19"/>
  <c r="AY81" i="19"/>
  <c r="AY96" i="19"/>
  <c r="AY99" i="19"/>
  <c r="AY76" i="19"/>
  <c r="AY109" i="19"/>
  <c r="AY86" i="19"/>
  <c r="AY101" i="19"/>
  <c r="AY67" i="19"/>
  <c r="AY104" i="19"/>
  <c r="AY106" i="19"/>
  <c r="AY62" i="19"/>
  <c r="AY93" i="19"/>
  <c r="AY94" i="19"/>
  <c r="AY73" i="19"/>
  <c r="AY59" i="19"/>
  <c r="AY82" i="19"/>
  <c r="AY83" i="19"/>
  <c r="AY95" i="19"/>
  <c r="AY63" i="19"/>
  <c r="AY68" i="19"/>
  <c r="AY103" i="19"/>
  <c r="AZ6" i="19" l="1"/>
  <c r="AZ8" i="19" s="1"/>
  <c r="AZ59" i="19"/>
  <c r="AZ102" i="19" l="1"/>
  <c r="AZ101" i="19"/>
  <c r="AZ82" i="19"/>
  <c r="AZ61" i="19"/>
  <c r="AZ110" i="19"/>
  <c r="AZ65" i="19"/>
  <c r="AZ100" i="19"/>
  <c r="AZ86" i="19"/>
  <c r="AZ63" i="19"/>
  <c r="AZ91" i="19"/>
  <c r="AZ111" i="19"/>
  <c r="AZ74" i="19"/>
  <c r="AZ62" i="19"/>
  <c r="AZ99" i="19"/>
  <c r="AZ76" i="19"/>
  <c r="AZ71" i="19"/>
  <c r="AZ108" i="19"/>
  <c r="AZ92" i="19"/>
  <c r="AZ73" i="19"/>
  <c r="AZ98" i="19"/>
  <c r="AZ105" i="19"/>
  <c r="AZ89" i="19"/>
  <c r="AZ87" i="19"/>
  <c r="AZ64" i="19"/>
  <c r="AZ78" i="19"/>
  <c r="AZ5" i="19"/>
  <c r="AZ83" i="19"/>
  <c r="AZ104" i="19"/>
  <c r="AZ106" i="19"/>
  <c r="AZ81" i="19"/>
  <c r="AZ79" i="19"/>
  <c r="AZ93" i="19"/>
  <c r="AZ107" i="19"/>
  <c r="AZ60" i="19"/>
  <c r="AZ85" i="19"/>
  <c r="AZ88" i="19"/>
  <c r="AZ94" i="19"/>
  <c r="AZ96" i="19"/>
  <c r="AZ109" i="19"/>
  <c r="AZ97" i="19"/>
  <c r="AZ70" i="19"/>
  <c r="AZ66" i="19"/>
  <c r="AZ90" i="19"/>
  <c r="AZ69" i="19"/>
  <c r="AZ72" i="19"/>
  <c r="AZ77" i="19"/>
  <c r="AZ67" i="19"/>
  <c r="AZ103" i="19"/>
  <c r="AZ95" i="19"/>
  <c r="AZ75" i="19"/>
  <c r="AZ80" i="19"/>
  <c r="AZ68" i="19"/>
  <c r="AZ84" i="19"/>
  <c r="BA60" i="19" l="1"/>
  <c r="BA6" i="19"/>
  <c r="BA8" i="19" s="1"/>
  <c r="BA5" i="19" l="1"/>
  <c r="BA68" i="19"/>
  <c r="BA109" i="19"/>
  <c r="BA81" i="19"/>
  <c r="BA99" i="19"/>
  <c r="BA104" i="19"/>
  <c r="BA83" i="19"/>
  <c r="BA78" i="19"/>
  <c r="BA87" i="19"/>
  <c r="BA106" i="19"/>
  <c r="BA63" i="19"/>
  <c r="BA72" i="19"/>
  <c r="BA82" i="19"/>
  <c r="BA100" i="19"/>
  <c r="BA64" i="19"/>
  <c r="BA89" i="19"/>
  <c r="BA79" i="19"/>
  <c r="BA61" i="19"/>
  <c r="BA105" i="19"/>
  <c r="BA70" i="19"/>
  <c r="BA65" i="19"/>
  <c r="BA110" i="19"/>
  <c r="BA86" i="19"/>
  <c r="BA94" i="19"/>
  <c r="BA92" i="19"/>
  <c r="BA95" i="19"/>
  <c r="BA73" i="19"/>
  <c r="BA88" i="19"/>
  <c r="BA77" i="19"/>
  <c r="BA108" i="19"/>
  <c r="BA85" i="19"/>
  <c r="BA69" i="19"/>
  <c r="BA91" i="19"/>
  <c r="BA75" i="19"/>
  <c r="BA71" i="19"/>
  <c r="BA107" i="19"/>
  <c r="BA84" i="19"/>
  <c r="BA62" i="19"/>
  <c r="BA80" i="19"/>
  <c r="BA74" i="19"/>
  <c r="BA90" i="19"/>
  <c r="BA97" i="19"/>
  <c r="BA66" i="19"/>
  <c r="BA76" i="19"/>
  <c r="BA102" i="19"/>
  <c r="BA98" i="19"/>
  <c r="BA103" i="19"/>
  <c r="BA96" i="19"/>
  <c r="BA67" i="19"/>
  <c r="BA101" i="19"/>
  <c r="BA111" i="19"/>
  <c r="BA93" i="19"/>
  <c r="BB61" i="19" l="1"/>
  <c r="BB6" i="19"/>
  <c r="BB8" i="19" s="1"/>
  <c r="BB99" i="19" l="1"/>
  <c r="BB107" i="19"/>
  <c r="BB78" i="19"/>
  <c r="BB67" i="19"/>
  <c r="BB90" i="19"/>
  <c r="BB88" i="19"/>
  <c r="BB74" i="19"/>
  <c r="BB81" i="19"/>
  <c r="BB109" i="19"/>
  <c r="BB68" i="19"/>
  <c r="BB62" i="19"/>
  <c r="BB73" i="19"/>
  <c r="BB70" i="19"/>
  <c r="BB84" i="19"/>
  <c r="BB106" i="19"/>
  <c r="BB103" i="19"/>
  <c r="BB92" i="19"/>
  <c r="BB89" i="19"/>
  <c r="BB110" i="19"/>
  <c r="BB63" i="19"/>
  <c r="BB111" i="19"/>
  <c r="BB79" i="19"/>
  <c r="BB98" i="19"/>
  <c r="BB72" i="19"/>
  <c r="BB100" i="19"/>
  <c r="BB77" i="19"/>
  <c r="BB93" i="19"/>
  <c r="BB64" i="19"/>
  <c r="BB69" i="19"/>
  <c r="BB75" i="19"/>
  <c r="BB94" i="19"/>
  <c r="BB66" i="19"/>
  <c r="BB5" i="19"/>
  <c r="BB102" i="19"/>
  <c r="BB76" i="19"/>
  <c r="BB108" i="19"/>
  <c r="BB105" i="19"/>
  <c r="BB71" i="19"/>
  <c r="BB96" i="19"/>
  <c r="BB83" i="19"/>
  <c r="BB91" i="19"/>
  <c r="BB104" i="19"/>
  <c r="BB87" i="19"/>
  <c r="BB86" i="19"/>
  <c r="BB95" i="19"/>
  <c r="BB82" i="19"/>
  <c r="BB85" i="19"/>
  <c r="BB65" i="19"/>
  <c r="BB80" i="19"/>
  <c r="BB101" i="19"/>
  <c r="BB97" i="19"/>
  <c r="BC62" i="19" l="1"/>
  <c r="BC6" i="19"/>
  <c r="BC8" i="19" s="1"/>
  <c r="BC64" i="19" l="1"/>
  <c r="BC63" i="19"/>
  <c r="BC66" i="19"/>
  <c r="BC100" i="19"/>
  <c r="BC85" i="19"/>
  <c r="BC98" i="19"/>
  <c r="BC108" i="19"/>
  <c r="BC105" i="19"/>
  <c r="BC88" i="19"/>
  <c r="BC111" i="19"/>
  <c r="BC91" i="19"/>
  <c r="BC107" i="19"/>
  <c r="BC72" i="19"/>
  <c r="BC74" i="19"/>
  <c r="BC102" i="19"/>
  <c r="BC92" i="19"/>
  <c r="BC86" i="19"/>
  <c r="BC95" i="19"/>
  <c r="BC106" i="19"/>
  <c r="BC71" i="19"/>
  <c r="BC97" i="19"/>
  <c r="BC78" i="19"/>
  <c r="BC90" i="19"/>
  <c r="BC70" i="19"/>
  <c r="BC76" i="19"/>
  <c r="BC99" i="19"/>
  <c r="BC77" i="19"/>
  <c r="BC69" i="19"/>
  <c r="BC75" i="19"/>
  <c r="BC65" i="19"/>
  <c r="BC93" i="19"/>
  <c r="BC67" i="19"/>
  <c r="BC84" i="19"/>
  <c r="BC109" i="19"/>
  <c r="BC101" i="19"/>
  <c r="BC5" i="19"/>
  <c r="BC110" i="19"/>
  <c r="BC87" i="19"/>
  <c r="BC89" i="19"/>
  <c r="BC82" i="19"/>
  <c r="BC83" i="19"/>
  <c r="BC79" i="19"/>
  <c r="BC96" i="19"/>
  <c r="BC81" i="19"/>
  <c r="BC104" i="19"/>
  <c r="BC68" i="19"/>
  <c r="BC73" i="19"/>
  <c r="BC80" i="19"/>
  <c r="BC103" i="19"/>
  <c r="BC94" i="19"/>
  <c r="BD6" i="19" l="1"/>
  <c r="BD8" i="19" s="1"/>
  <c r="BD63" i="19"/>
  <c r="BD100" i="19" l="1"/>
  <c r="BD78" i="19"/>
  <c r="BD69" i="19"/>
  <c r="BD108" i="19"/>
  <c r="BD79" i="19"/>
  <c r="BD107" i="19"/>
  <c r="BD87" i="19"/>
  <c r="BD88" i="19"/>
  <c r="BD64" i="19"/>
  <c r="BD66" i="19"/>
  <c r="BD98" i="19"/>
  <c r="BD86" i="19"/>
  <c r="BD103" i="19"/>
  <c r="BD70" i="19"/>
  <c r="BD94" i="19"/>
  <c r="BD68" i="19"/>
  <c r="BD81" i="19"/>
  <c r="BD76" i="19"/>
  <c r="BD101" i="19"/>
  <c r="BD72" i="19"/>
  <c r="BD93" i="19"/>
  <c r="BD105" i="19"/>
  <c r="BD5" i="19"/>
  <c r="BD102" i="19"/>
  <c r="BD99" i="19"/>
  <c r="BD84" i="19"/>
  <c r="BD75" i="19"/>
  <c r="BD89" i="19"/>
  <c r="BD67" i="19"/>
  <c r="BD90" i="19"/>
  <c r="BD85" i="19"/>
  <c r="BD111" i="19"/>
  <c r="BD73" i="19"/>
  <c r="BD91" i="19"/>
  <c r="BD74" i="19"/>
  <c r="BD97" i="19"/>
  <c r="BD65" i="19"/>
  <c r="BD92" i="19"/>
  <c r="BD109" i="19"/>
  <c r="BD82" i="19"/>
  <c r="BD104" i="19"/>
  <c r="BD80" i="19"/>
  <c r="BD95" i="19"/>
  <c r="BD71" i="19"/>
  <c r="BD96" i="19"/>
  <c r="BD83" i="19"/>
  <c r="BD110" i="19"/>
  <c r="BD77" i="19"/>
  <c r="BD106" i="19"/>
  <c r="BE64" i="19" l="1"/>
  <c r="BE6" i="19"/>
  <c r="BE8" i="19" s="1"/>
  <c r="BE76" i="19" l="1"/>
  <c r="BE89" i="19"/>
  <c r="BE111" i="19"/>
  <c r="BE92" i="19"/>
  <c r="BE90" i="19"/>
  <c r="BE66" i="19"/>
  <c r="BE101" i="19"/>
  <c r="BE102" i="19"/>
  <c r="BE84" i="19"/>
  <c r="BE110" i="19"/>
  <c r="BE69" i="19"/>
  <c r="BE100" i="19"/>
  <c r="BE83" i="19"/>
  <c r="BE109" i="19"/>
  <c r="BE67" i="19"/>
  <c r="BE97" i="19"/>
  <c r="BE86" i="19"/>
  <c r="BE99" i="19"/>
  <c r="BE82" i="19"/>
  <c r="BE105" i="19"/>
  <c r="BE95" i="19"/>
  <c r="BE94" i="19"/>
  <c r="BE80" i="19"/>
  <c r="BE98" i="19"/>
  <c r="BE81" i="19"/>
  <c r="BE107" i="19"/>
  <c r="BE104" i="19"/>
  <c r="BE71" i="19"/>
  <c r="BE93" i="19"/>
  <c r="BE68" i="19"/>
  <c r="BE70" i="19"/>
  <c r="BE79" i="19"/>
  <c r="BE77" i="19"/>
  <c r="BE91" i="19"/>
  <c r="BE85" i="19"/>
  <c r="BE96" i="19"/>
  <c r="BE72" i="19"/>
  <c r="BE65" i="19"/>
  <c r="BE78" i="19"/>
  <c r="BE106" i="19"/>
  <c r="BE5" i="19"/>
  <c r="BE73" i="19"/>
  <c r="BE87" i="19"/>
  <c r="BE74" i="19"/>
  <c r="BE75" i="19"/>
  <c r="BE88" i="19"/>
  <c r="BE103" i="19"/>
  <c r="BE108" i="19"/>
  <c r="BF6" i="19" l="1"/>
  <c r="BF8" i="19" s="1"/>
  <c r="BF65" i="19"/>
  <c r="BF102" i="19" l="1"/>
  <c r="BF107" i="19"/>
  <c r="BF83" i="19"/>
  <c r="BF85" i="19"/>
  <c r="BF95" i="19"/>
  <c r="BF74" i="19"/>
  <c r="BF79" i="19"/>
  <c r="BF71" i="19"/>
  <c r="BF105" i="19"/>
  <c r="BF98" i="19"/>
  <c r="BF100" i="19"/>
  <c r="BF99" i="19"/>
  <c r="BF94" i="19"/>
  <c r="BF70" i="19"/>
  <c r="BF75" i="19"/>
  <c r="BF80" i="19"/>
  <c r="BF84" i="19"/>
  <c r="BF66" i="19"/>
  <c r="BF88" i="19"/>
  <c r="BF101" i="19"/>
  <c r="BF89" i="19"/>
  <c r="BF96" i="19"/>
  <c r="BF68" i="19"/>
  <c r="BF81" i="19"/>
  <c r="BF110" i="19"/>
  <c r="BF77" i="19"/>
  <c r="BF92" i="19"/>
  <c r="BF69" i="19"/>
  <c r="BF93" i="19"/>
  <c r="BF78" i="19"/>
  <c r="BF76" i="19"/>
  <c r="BF67" i="19"/>
  <c r="BF72" i="19"/>
  <c r="BF5" i="19"/>
  <c r="BF109" i="19"/>
  <c r="BF82" i="19"/>
  <c r="BF108" i="19"/>
  <c r="BF104" i="19"/>
  <c r="BF97" i="19"/>
  <c r="BF103" i="19"/>
  <c r="BF90" i="19"/>
  <c r="BF106" i="19"/>
  <c r="BF73" i="19"/>
  <c r="BF111" i="19"/>
  <c r="BF86" i="19"/>
  <c r="BF87" i="19"/>
  <c r="BF91" i="19"/>
  <c r="BG6" i="19" l="1"/>
  <c r="BG8" i="19" s="1"/>
  <c r="BG66" i="19"/>
  <c r="BG84" i="19" l="1"/>
  <c r="BG69" i="19"/>
  <c r="BG76" i="19"/>
  <c r="BG105" i="19"/>
  <c r="BG106" i="19"/>
  <c r="BG74" i="19"/>
  <c r="BG101" i="19"/>
  <c r="BG108" i="19"/>
  <c r="BG85" i="19"/>
  <c r="BG81" i="19"/>
  <c r="BG111" i="19"/>
  <c r="BG77" i="19"/>
  <c r="BG72" i="19"/>
  <c r="BG95" i="19"/>
  <c r="BG98" i="19"/>
  <c r="BG68" i="19"/>
  <c r="BG75" i="19"/>
  <c r="BG71" i="19"/>
  <c r="BG83" i="19"/>
  <c r="BG67" i="19"/>
  <c r="BG109" i="19"/>
  <c r="BG90" i="19"/>
  <c r="BG78" i="19"/>
  <c r="BG103" i="19"/>
  <c r="BG92" i="19"/>
  <c r="BG86" i="19"/>
  <c r="BG5" i="19"/>
  <c r="BG70" i="19"/>
  <c r="BG104" i="19"/>
  <c r="BG94" i="19"/>
  <c r="BG100" i="19"/>
  <c r="BG73" i="19"/>
  <c r="BG107" i="19"/>
  <c r="BG80" i="19"/>
  <c r="BG91" i="19"/>
  <c r="BG79" i="19"/>
  <c r="BG87" i="19"/>
  <c r="BG96" i="19"/>
  <c r="BG110" i="19"/>
  <c r="BG97" i="19"/>
  <c r="BG99" i="19"/>
  <c r="BG82" i="19"/>
  <c r="BG93" i="19"/>
  <c r="BG102" i="19"/>
  <c r="BG89" i="19"/>
  <c r="BG88" i="19"/>
  <c r="BH67" i="19" l="1"/>
  <c r="BH6" i="19"/>
  <c r="BH8" i="19" s="1"/>
  <c r="BH72" i="19" l="1"/>
  <c r="BH106" i="19"/>
  <c r="BH101" i="19"/>
  <c r="BH88" i="19"/>
  <c r="BH111" i="19"/>
  <c r="BH94" i="19"/>
  <c r="BH97" i="19"/>
  <c r="BH77" i="19"/>
  <c r="BH86" i="19"/>
  <c r="BH110" i="19"/>
  <c r="BH83" i="19"/>
  <c r="BH105" i="19"/>
  <c r="BH81" i="19"/>
  <c r="BH73" i="19"/>
  <c r="BH79" i="19"/>
  <c r="BH100" i="19"/>
  <c r="BH69" i="19"/>
  <c r="BH103" i="19"/>
  <c r="BH5" i="19"/>
  <c r="BH98" i="19"/>
  <c r="BH95" i="19"/>
  <c r="BH93" i="19"/>
  <c r="BH91" i="19"/>
  <c r="BH109" i="19"/>
  <c r="BH102" i="19"/>
  <c r="BH107" i="19"/>
  <c r="BH78" i="19"/>
  <c r="BH99" i="19"/>
  <c r="BH89" i="19"/>
  <c r="BH75" i="19"/>
  <c r="BH90" i="19"/>
  <c r="BH104" i="19"/>
  <c r="BH84" i="19"/>
  <c r="BH87" i="19"/>
  <c r="BH71" i="19"/>
  <c r="BH80" i="19"/>
  <c r="BH82" i="19"/>
  <c r="BH85" i="19"/>
  <c r="BH92" i="19"/>
  <c r="BH108" i="19"/>
  <c r="BH96" i="19"/>
  <c r="BH70" i="19"/>
  <c r="BH68" i="19"/>
  <c r="BH76" i="19"/>
  <c r="BH74" i="19"/>
  <c r="BI68" i="19" l="1"/>
  <c r="BI6" i="19"/>
  <c r="BI8" i="19" s="1"/>
  <c r="BI5" i="19" l="1"/>
  <c r="BI70" i="19"/>
  <c r="BI74" i="19"/>
  <c r="BI105" i="19"/>
  <c r="BI82" i="19"/>
  <c r="BI75" i="19"/>
  <c r="BI83" i="19"/>
  <c r="BI110" i="19"/>
  <c r="BI77" i="19"/>
  <c r="BI108" i="19"/>
  <c r="BI104" i="19"/>
  <c r="BI73" i="19"/>
  <c r="BI71" i="19"/>
  <c r="BI109" i="19"/>
  <c r="BI85" i="19"/>
  <c r="BI99" i="19"/>
  <c r="BI92" i="19"/>
  <c r="BI111" i="19"/>
  <c r="BI103" i="19"/>
  <c r="BI94" i="19"/>
  <c r="BI88" i="19"/>
  <c r="BI107" i="19"/>
  <c r="BI95" i="19"/>
  <c r="BI89" i="19"/>
  <c r="BI72" i="19"/>
  <c r="BI80" i="19"/>
  <c r="BI78" i="19"/>
  <c r="BI100" i="19"/>
  <c r="BI87" i="19"/>
  <c r="BI90" i="19"/>
  <c r="BI86" i="19"/>
  <c r="BI106" i="19"/>
  <c r="BI102" i="19"/>
  <c r="BI76" i="19"/>
  <c r="BI79" i="19"/>
  <c r="BI91" i="19"/>
  <c r="BI97" i="19"/>
  <c r="BI96" i="19"/>
  <c r="BI81" i="19"/>
  <c r="BI98" i="19"/>
  <c r="BI69" i="19"/>
  <c r="BI93" i="19"/>
  <c r="BI101" i="19"/>
  <c r="BI84" i="19"/>
  <c r="BJ69" i="19" l="1"/>
  <c r="BJ6" i="19"/>
  <c r="BJ8" i="19" s="1"/>
  <c r="BJ79" i="19" l="1"/>
  <c r="BJ75" i="19"/>
  <c r="BJ70" i="19"/>
  <c r="BJ110" i="19"/>
  <c r="BJ84" i="19"/>
  <c r="BJ102" i="19"/>
  <c r="BJ92" i="19"/>
  <c r="BJ98" i="19"/>
  <c r="BJ100" i="19"/>
  <c r="BJ88" i="19"/>
  <c r="BJ90" i="19"/>
  <c r="BJ95" i="19"/>
  <c r="BJ86" i="19"/>
  <c r="BJ77" i="19"/>
  <c r="BJ107" i="19"/>
  <c r="BJ82" i="19"/>
  <c r="BJ85" i="19"/>
  <c r="BJ76" i="19"/>
  <c r="BJ106" i="19"/>
  <c r="BJ93" i="19"/>
  <c r="BJ99" i="19"/>
  <c r="BJ103" i="19"/>
  <c r="BJ97" i="19"/>
  <c r="BJ108" i="19"/>
  <c r="BJ5" i="19"/>
  <c r="BJ91" i="19"/>
  <c r="BJ74" i="19"/>
  <c r="BJ94" i="19"/>
  <c r="BJ87" i="19"/>
  <c r="BJ111" i="19"/>
  <c r="BJ80" i="19"/>
  <c r="BJ109" i="19"/>
  <c r="BJ72" i="19"/>
  <c r="BJ73" i="19"/>
  <c r="BJ89" i="19"/>
  <c r="BJ104" i="19"/>
  <c r="BJ105" i="19"/>
  <c r="BJ101" i="19"/>
  <c r="BJ81" i="19"/>
  <c r="BJ96" i="19"/>
  <c r="BJ83" i="19"/>
  <c r="BJ71" i="19"/>
  <c r="BJ78" i="19"/>
  <c r="BK6" i="19" l="1"/>
  <c r="BK8" i="19" s="1"/>
  <c r="BK70" i="19"/>
  <c r="BK106" i="19" l="1"/>
  <c r="BK105" i="19"/>
  <c r="BK80" i="19"/>
  <c r="BK90" i="19"/>
  <c r="BK111" i="19"/>
  <c r="BK110" i="19"/>
  <c r="BK79" i="19"/>
  <c r="BK72" i="19"/>
  <c r="BK91" i="19"/>
  <c r="BK93" i="19"/>
  <c r="BK109" i="19"/>
  <c r="BK108" i="19"/>
  <c r="BK73" i="19"/>
  <c r="BK92" i="19"/>
  <c r="BK100" i="19"/>
  <c r="BK5" i="19"/>
  <c r="BK95" i="19"/>
  <c r="BK85" i="19"/>
  <c r="BK81" i="19"/>
  <c r="BK89" i="19"/>
  <c r="BK98" i="19"/>
  <c r="BK107" i="19"/>
  <c r="BK97" i="19"/>
  <c r="BK103" i="19"/>
  <c r="BK71" i="19"/>
  <c r="BK84" i="19"/>
  <c r="BK82" i="19"/>
  <c r="BK78" i="19"/>
  <c r="BK83" i="19"/>
  <c r="BK96" i="19"/>
  <c r="BK88" i="19"/>
  <c r="BK94" i="19"/>
  <c r="BK86" i="19"/>
  <c r="BK75" i="19"/>
  <c r="BK99" i="19"/>
  <c r="BK101" i="19"/>
  <c r="BK74" i="19"/>
  <c r="BK77" i="19"/>
  <c r="BK76" i="19"/>
  <c r="BK102" i="19"/>
  <c r="BK87" i="19"/>
  <c r="BK104" i="19"/>
  <c r="BL6" i="19" l="1"/>
  <c r="BL71" i="19"/>
  <c r="BL108" i="19" l="1"/>
  <c r="BL97" i="19"/>
  <c r="BL78" i="19"/>
  <c r="BL72" i="19"/>
  <c r="BL95" i="19"/>
  <c r="BL109" i="19"/>
  <c r="BL90" i="19"/>
  <c r="BL103" i="19"/>
  <c r="BL98" i="19"/>
  <c r="BL99" i="19"/>
  <c r="BL85" i="19"/>
  <c r="BL94" i="19"/>
  <c r="BL91" i="19"/>
  <c r="BL96" i="19"/>
  <c r="BL84" i="19"/>
  <c r="BL86" i="19"/>
  <c r="BL79" i="19"/>
  <c r="BL81" i="19"/>
  <c r="BL107" i="19"/>
  <c r="BL74" i="19"/>
  <c r="BL102" i="19"/>
  <c r="BL76" i="19"/>
  <c r="BL93" i="19"/>
  <c r="BL77" i="19"/>
  <c r="BL73" i="19"/>
  <c r="BL82" i="19"/>
  <c r="BL111" i="19"/>
  <c r="BL110" i="19"/>
  <c r="BL88" i="19"/>
  <c r="BL75" i="19"/>
  <c r="BL106" i="19"/>
  <c r="BL100" i="19"/>
  <c r="BL80" i="19"/>
  <c r="BL5" i="19"/>
  <c r="BL89" i="19"/>
  <c r="BL87" i="19"/>
  <c r="BL105" i="19"/>
  <c r="BL83" i="19"/>
  <c r="BL101" i="19"/>
  <c r="BL104" i="19"/>
  <c r="BL92" i="19"/>
  <c r="S15" i="25"/>
  <c r="BL8" i="19"/>
  <c r="S13" i="25" s="1"/>
  <c r="S18" i="25" l="1"/>
  <c r="S20" i="25"/>
  <c r="S19" i="25"/>
  <c r="S25" i="25"/>
  <c r="S30" i="25" s="1"/>
  <c r="S24" i="25"/>
  <c r="S29" i="25" s="1"/>
  <c r="D23" i="25"/>
  <c r="D28" i="25" s="1"/>
  <c r="D33" i="25" s="1"/>
  <c r="S23" i="25"/>
  <c r="S28" i="25" s="1"/>
  <c r="BM6" i="19"/>
  <c r="BM72" i="19"/>
  <c r="D24" i="25"/>
  <c r="D29" i="25" s="1"/>
  <c r="D34" i="25" s="1"/>
  <c r="D25" i="25"/>
  <c r="D30" i="25" s="1"/>
  <c r="D35" i="25" s="1"/>
  <c r="S34" i="25" l="1"/>
  <c r="S35" i="25"/>
  <c r="S33" i="25"/>
  <c r="BM108" i="19"/>
  <c r="BM95" i="19"/>
  <c r="BM80" i="19"/>
  <c r="BM83" i="19"/>
  <c r="BM77" i="19"/>
  <c r="BM96" i="19"/>
  <c r="BM82" i="19"/>
  <c r="BM106" i="19"/>
  <c r="BM84" i="19"/>
  <c r="BM76" i="19"/>
  <c r="BM109" i="19"/>
  <c r="BM102" i="19"/>
  <c r="BM73" i="19"/>
  <c r="BM105" i="19"/>
  <c r="BM87" i="19"/>
  <c r="BM86" i="19"/>
  <c r="BM74" i="19"/>
  <c r="BM75" i="19"/>
  <c r="BM79" i="19"/>
  <c r="BM5" i="19"/>
  <c r="BM99" i="19"/>
  <c r="BM94" i="19"/>
  <c r="BM104" i="19"/>
  <c r="BM91" i="19"/>
  <c r="BM85" i="19"/>
  <c r="BM107" i="19"/>
  <c r="BM100" i="19"/>
  <c r="BM98" i="19"/>
  <c r="BM111" i="19"/>
  <c r="BM88" i="19"/>
  <c r="BM81" i="19"/>
  <c r="BM92" i="19"/>
  <c r="BM78" i="19"/>
  <c r="BM93" i="19"/>
  <c r="BM90" i="19"/>
  <c r="BM89" i="19"/>
  <c r="BM103" i="19"/>
  <c r="BM110" i="19"/>
  <c r="BM101" i="19"/>
  <c r="BM97" i="19"/>
  <c r="T15" i="25"/>
  <c r="T23" i="25" s="1"/>
  <c r="BM8" i="19"/>
  <c r="T13" i="25" s="1"/>
  <c r="T24" i="25" l="1"/>
  <c r="T29" i="25" s="1"/>
  <c r="T25" i="25"/>
  <c r="T30" i="25" s="1"/>
  <c r="T28" i="25"/>
  <c r="T18" i="25"/>
  <c r="T19" i="25"/>
  <c r="T34" i="25" s="1"/>
  <c r="T20" i="25"/>
  <c r="BN73" i="19"/>
  <c r="BN6" i="19"/>
  <c r="E23" i="25"/>
  <c r="E28" i="25" s="1"/>
  <c r="E33" i="25" s="1"/>
  <c r="E25" i="25"/>
  <c r="E30" i="25" s="1"/>
  <c r="E35" i="25" s="1"/>
  <c r="E24" i="25"/>
  <c r="E29" i="25" s="1"/>
  <c r="E34" i="25" s="1"/>
  <c r="T35" i="25" l="1"/>
  <c r="T33" i="25"/>
  <c r="U15" i="25"/>
  <c r="BN8" i="19"/>
  <c r="U13" i="25" s="1"/>
  <c r="BN76" i="19"/>
  <c r="BN75" i="19"/>
  <c r="BN100" i="19"/>
  <c r="BN77" i="19"/>
  <c r="BN98" i="19"/>
  <c r="BN99" i="19"/>
  <c r="BN86" i="19"/>
  <c r="BN5" i="19"/>
  <c r="BN95" i="19"/>
  <c r="BN102" i="19"/>
  <c r="BN97" i="19"/>
  <c r="BN101" i="19"/>
  <c r="BN84" i="19"/>
  <c r="BN93" i="19"/>
  <c r="BN89" i="19"/>
  <c r="BN108" i="19"/>
  <c r="BN78" i="19"/>
  <c r="BN109" i="19"/>
  <c r="BN79" i="19"/>
  <c r="BN82" i="19"/>
  <c r="BN74" i="19"/>
  <c r="BN94" i="19"/>
  <c r="BN81" i="19"/>
  <c r="BN90" i="19"/>
  <c r="BN85" i="19"/>
  <c r="BN107" i="19"/>
  <c r="BN91" i="19"/>
  <c r="BN104" i="19"/>
  <c r="BN80" i="19"/>
  <c r="BN111" i="19"/>
  <c r="BN83" i="19"/>
  <c r="BN88" i="19"/>
  <c r="BN96" i="19"/>
  <c r="BN103" i="19"/>
  <c r="BN106" i="19"/>
  <c r="BN110" i="19"/>
  <c r="BN105" i="19"/>
  <c r="BN87" i="19"/>
  <c r="BN92" i="19"/>
  <c r="U20" i="25" l="1"/>
  <c r="U19" i="25"/>
  <c r="U18" i="25"/>
  <c r="U23" i="25"/>
  <c r="U28" i="25" s="1"/>
  <c r="U24" i="25"/>
  <c r="U29" i="25" s="1"/>
  <c r="U25" i="25"/>
  <c r="U30" i="25" s="1"/>
  <c r="BO74" i="19"/>
  <c r="BO6" i="19"/>
  <c r="F23" i="25"/>
  <c r="F28" i="25" s="1"/>
  <c r="F33" i="25" s="1"/>
  <c r="F25" i="25"/>
  <c r="F30" i="25" s="1"/>
  <c r="F35" i="25" s="1"/>
  <c r="F24" i="25"/>
  <c r="F29" i="25" s="1"/>
  <c r="F34" i="25" s="1"/>
  <c r="U33" i="25" l="1"/>
  <c r="U34" i="25"/>
  <c r="U35" i="25"/>
  <c r="V15" i="25"/>
  <c r="BO8" i="19"/>
  <c r="V13" i="25" s="1"/>
  <c r="BO98" i="19"/>
  <c r="BO77" i="19"/>
  <c r="BO86" i="19"/>
  <c r="BO94" i="19"/>
  <c r="BO91" i="19"/>
  <c r="BO111" i="19"/>
  <c r="BO102" i="19"/>
  <c r="BO78" i="19"/>
  <c r="BO106" i="19"/>
  <c r="BO109" i="19"/>
  <c r="BO97" i="19"/>
  <c r="BO89" i="19"/>
  <c r="BO92" i="19"/>
  <c r="BO75" i="19"/>
  <c r="BO76" i="19"/>
  <c r="BO93" i="19"/>
  <c r="BO107" i="19"/>
  <c r="BO100" i="19"/>
  <c r="BO80" i="19"/>
  <c r="BO103" i="19"/>
  <c r="BO79" i="19"/>
  <c r="BO99" i="19"/>
  <c r="BO105" i="19"/>
  <c r="BO101" i="19"/>
  <c r="BO108" i="19"/>
  <c r="BO84" i="19"/>
  <c r="BO96" i="19"/>
  <c r="BO81" i="19"/>
  <c r="BO88" i="19"/>
  <c r="BO83" i="19"/>
  <c r="BO82" i="19"/>
  <c r="BO95" i="19"/>
  <c r="BO87" i="19"/>
  <c r="BO85" i="19"/>
  <c r="BO110" i="19"/>
  <c r="BO104" i="19"/>
  <c r="BO5" i="19"/>
  <c r="BO90" i="19"/>
  <c r="V23" i="25" l="1"/>
  <c r="V28" i="25" s="1"/>
  <c r="V24" i="25"/>
  <c r="V29" i="25" s="1"/>
  <c r="V25" i="25"/>
  <c r="V30" i="25" s="1"/>
  <c r="V18" i="25"/>
  <c r="V33" i="25" s="1"/>
  <c r="V20" i="25"/>
  <c r="V19" i="25"/>
  <c r="BP6" i="19"/>
  <c r="BP75" i="19"/>
  <c r="G23" i="25"/>
  <c r="G28" i="25" s="1"/>
  <c r="G33" i="25" s="1"/>
  <c r="G24" i="25"/>
  <c r="G29" i="25" s="1"/>
  <c r="G34" i="25" s="1"/>
  <c r="G25" i="25"/>
  <c r="G30" i="25" s="1"/>
  <c r="G35" i="25" s="1"/>
  <c r="V34" i="25" l="1"/>
  <c r="V35" i="25"/>
  <c r="BP93" i="19"/>
  <c r="BP87" i="19"/>
  <c r="BP99" i="19"/>
  <c r="BP108" i="19"/>
  <c r="BP79" i="19"/>
  <c r="BP98" i="19"/>
  <c r="BP81" i="19"/>
  <c r="BP77" i="19"/>
  <c r="BP82" i="19"/>
  <c r="BP94" i="19"/>
  <c r="BP103" i="19"/>
  <c r="BP92" i="19"/>
  <c r="BP101" i="19"/>
  <c r="BP88" i="19"/>
  <c r="BP111" i="19"/>
  <c r="BP96" i="19"/>
  <c r="BP84" i="19"/>
  <c r="BP83" i="19"/>
  <c r="BP89" i="19"/>
  <c r="BP97" i="19"/>
  <c r="BP76" i="19"/>
  <c r="BP85" i="19"/>
  <c r="BP106" i="19"/>
  <c r="BP5" i="19"/>
  <c r="BP95" i="19"/>
  <c r="BP104" i="19"/>
  <c r="BP80" i="19"/>
  <c r="BP109" i="19"/>
  <c r="BP107" i="19"/>
  <c r="BP90" i="19"/>
  <c r="BP91" i="19"/>
  <c r="BP110" i="19"/>
  <c r="BP78" i="19"/>
  <c r="BP105" i="19"/>
  <c r="BP100" i="19"/>
  <c r="BP86" i="19"/>
  <c r="BP102" i="19"/>
  <c r="W15" i="25"/>
  <c r="BP8" i="19"/>
  <c r="W13" i="25" s="1"/>
  <c r="W20" i="25" l="1"/>
  <c r="W19" i="25"/>
  <c r="W18" i="25"/>
  <c r="W23" i="25"/>
  <c r="W28" i="25" s="1"/>
  <c r="W24" i="25"/>
  <c r="W29" i="25" s="1"/>
  <c r="W25" i="25"/>
  <c r="W30" i="25" s="1"/>
  <c r="BQ76" i="19"/>
  <c r="BQ6" i="19"/>
  <c r="H23" i="25"/>
  <c r="H28" i="25" s="1"/>
  <c r="H33" i="25" s="1"/>
  <c r="H25" i="25"/>
  <c r="H30" i="25" s="1"/>
  <c r="H35" i="25" s="1"/>
  <c r="H24" i="25"/>
  <c r="H29" i="25" s="1"/>
  <c r="H34" i="25" s="1"/>
  <c r="W33" i="25" l="1"/>
  <c r="W34" i="25"/>
  <c r="W35" i="25"/>
  <c r="X15" i="25"/>
  <c r="BQ8" i="19"/>
  <c r="X13" i="25" s="1"/>
  <c r="BQ100" i="19"/>
  <c r="BQ98" i="19"/>
  <c r="BQ82" i="19"/>
  <c r="BQ83" i="19"/>
  <c r="BQ89" i="19"/>
  <c r="BQ78" i="19"/>
  <c r="BQ107" i="19"/>
  <c r="BQ110" i="19"/>
  <c r="BQ108" i="19"/>
  <c r="BQ92" i="19"/>
  <c r="BQ111" i="19"/>
  <c r="BQ87" i="19"/>
  <c r="BQ86" i="19"/>
  <c r="BQ103" i="19"/>
  <c r="BQ95" i="19"/>
  <c r="BQ79" i="19"/>
  <c r="BQ93" i="19"/>
  <c r="BQ106" i="19"/>
  <c r="BQ104" i="19"/>
  <c r="BQ91" i="19"/>
  <c r="BQ81" i="19"/>
  <c r="BQ99" i="19"/>
  <c r="BQ84" i="19"/>
  <c r="BQ101" i="19"/>
  <c r="BQ88" i="19"/>
  <c r="BQ105" i="19"/>
  <c r="BQ94" i="19"/>
  <c r="BQ102" i="19"/>
  <c r="BQ85" i="19"/>
  <c r="BQ77" i="19"/>
  <c r="BQ96" i="19"/>
  <c r="BQ109" i="19"/>
  <c r="BQ80" i="19"/>
  <c r="BQ5" i="19"/>
  <c r="BQ97" i="19"/>
  <c r="BQ90" i="19"/>
  <c r="X20" i="25" l="1"/>
  <c r="X19" i="25"/>
  <c r="X18" i="25"/>
  <c r="X23" i="25"/>
  <c r="X28" i="25" s="1"/>
  <c r="X24" i="25"/>
  <c r="X29" i="25" s="1"/>
  <c r="X25" i="25"/>
  <c r="X30" i="25" s="1"/>
  <c r="BR6" i="19"/>
  <c r="BR77" i="19"/>
  <c r="I23" i="25"/>
  <c r="I28" i="25" s="1"/>
  <c r="I33" i="25" s="1"/>
  <c r="I25" i="25"/>
  <c r="I30" i="25" s="1"/>
  <c r="I35" i="25" s="1"/>
  <c r="I24" i="25"/>
  <c r="I29" i="25" s="1"/>
  <c r="I34" i="25" s="1"/>
  <c r="X33" i="25" l="1"/>
  <c r="X34" i="25"/>
  <c r="X35" i="25"/>
  <c r="BR95" i="19"/>
  <c r="BR107" i="19"/>
  <c r="BR86" i="19"/>
  <c r="BR87" i="19"/>
  <c r="BR93" i="19"/>
  <c r="BR98" i="19"/>
  <c r="BR101" i="19"/>
  <c r="BR80" i="19"/>
  <c r="BR84" i="19"/>
  <c r="BR110" i="19"/>
  <c r="BR91" i="19"/>
  <c r="BR85" i="19"/>
  <c r="BR104" i="19"/>
  <c r="BR111" i="19"/>
  <c r="BR99" i="19"/>
  <c r="BR102" i="19"/>
  <c r="BR105" i="19"/>
  <c r="BR108" i="19"/>
  <c r="BR100" i="19"/>
  <c r="BR109" i="19"/>
  <c r="BR103" i="19"/>
  <c r="BR5" i="19"/>
  <c r="BR79" i="19"/>
  <c r="BR94" i="19"/>
  <c r="BR89" i="19"/>
  <c r="BR97" i="19"/>
  <c r="BR82" i="19"/>
  <c r="BR92" i="19"/>
  <c r="BR96" i="19"/>
  <c r="BR90" i="19"/>
  <c r="BR81" i="19"/>
  <c r="BR106" i="19"/>
  <c r="BR78" i="19"/>
  <c r="BR83" i="19"/>
  <c r="BR88" i="19"/>
  <c r="Y15" i="25"/>
  <c r="BR8" i="19"/>
  <c r="Y13" i="25" s="1"/>
  <c r="Y20" i="25" l="1"/>
  <c r="Y18" i="25"/>
  <c r="Y19" i="25"/>
  <c r="Y23" i="25"/>
  <c r="Y28" i="25" s="1"/>
  <c r="Y24" i="25"/>
  <c r="Y29" i="25" s="1"/>
  <c r="Y25" i="25"/>
  <c r="Y30" i="25" s="1"/>
  <c r="J23" i="25"/>
  <c r="J28" i="25" s="1"/>
  <c r="J33" i="25" s="1"/>
  <c r="J24" i="25"/>
  <c r="J29" i="25" s="1"/>
  <c r="J34" i="25" s="1"/>
  <c r="J25" i="25"/>
  <c r="J30" i="25" s="1"/>
  <c r="J35" i="25" s="1"/>
  <c r="BS6" i="19"/>
  <c r="BS78" i="19"/>
  <c r="Y33" i="25" l="1"/>
  <c r="Y34" i="25"/>
  <c r="Y35" i="25"/>
  <c r="BS102" i="19"/>
  <c r="BS86" i="19"/>
  <c r="BS82" i="19"/>
  <c r="BS93" i="19"/>
  <c r="BS81" i="19"/>
  <c r="BS104" i="19"/>
  <c r="BS107" i="19"/>
  <c r="BS91" i="19"/>
  <c r="BS97" i="19"/>
  <c r="BS88" i="19"/>
  <c r="BS108" i="19"/>
  <c r="BS110" i="19"/>
  <c r="BS99" i="19"/>
  <c r="BS92" i="19"/>
  <c r="BS80" i="19"/>
  <c r="BS84" i="19"/>
  <c r="BS90" i="19"/>
  <c r="BS106" i="19"/>
  <c r="BS89" i="19"/>
  <c r="BS79" i="19"/>
  <c r="BS98" i="19"/>
  <c r="BS95" i="19"/>
  <c r="BS101" i="19"/>
  <c r="BS94" i="19"/>
  <c r="BS85" i="19"/>
  <c r="BS83" i="19"/>
  <c r="BS96" i="19"/>
  <c r="BS111" i="19"/>
  <c r="BS109" i="19"/>
  <c r="BS105" i="19"/>
  <c r="BS87" i="19"/>
  <c r="BS5" i="19"/>
  <c r="BS100" i="19"/>
  <c r="BS103" i="19"/>
  <c r="Z15" i="25"/>
  <c r="BS8" i="19"/>
  <c r="Z13" i="25" s="1"/>
  <c r="Z19" i="25" l="1"/>
  <c r="Z18" i="25"/>
  <c r="Z20" i="25"/>
  <c r="Z24" i="25"/>
  <c r="Z29" i="25" s="1"/>
  <c r="Z25" i="25"/>
  <c r="Z30" i="25" s="1"/>
  <c r="Z23" i="25"/>
  <c r="Z28" i="25" s="1"/>
  <c r="BT79" i="19"/>
  <c r="BT6" i="19"/>
  <c r="K23" i="25"/>
  <c r="K28" i="25" s="1"/>
  <c r="K33" i="25" s="1"/>
  <c r="K25" i="25"/>
  <c r="K30" i="25" s="1"/>
  <c r="K35" i="25" s="1"/>
  <c r="K24" i="25"/>
  <c r="K29" i="25" s="1"/>
  <c r="K34" i="25" s="1"/>
  <c r="Z35" i="25" l="1"/>
  <c r="Z33" i="25"/>
  <c r="Z34" i="25"/>
  <c r="AA15" i="25"/>
  <c r="BT8" i="19"/>
  <c r="AA13" i="25" s="1"/>
  <c r="BT100" i="19"/>
  <c r="BT82" i="19"/>
  <c r="BT97" i="19"/>
  <c r="BT107" i="19"/>
  <c r="BT92" i="19"/>
  <c r="BT105" i="19"/>
  <c r="BT95" i="19"/>
  <c r="BT87" i="19"/>
  <c r="BT98" i="19"/>
  <c r="BT85" i="19"/>
  <c r="BT96" i="19"/>
  <c r="BT88" i="19"/>
  <c r="BT111" i="19"/>
  <c r="BT90" i="19"/>
  <c r="BT104" i="19"/>
  <c r="BT89" i="19"/>
  <c r="BT102" i="19"/>
  <c r="BT94" i="19"/>
  <c r="BT103" i="19"/>
  <c r="BT91" i="19"/>
  <c r="BT80" i="19"/>
  <c r="BT84" i="19"/>
  <c r="BT93" i="19"/>
  <c r="BT5" i="19"/>
  <c r="BT99" i="19"/>
  <c r="BT108" i="19"/>
  <c r="BT86" i="19"/>
  <c r="BT83" i="19"/>
  <c r="BT101" i="19"/>
  <c r="BT109" i="19"/>
  <c r="BT110" i="19"/>
  <c r="BT81" i="19"/>
  <c r="BT106" i="19"/>
  <c r="AA18" i="25" l="1"/>
  <c r="AA20" i="25"/>
  <c r="AA19" i="25"/>
  <c r="AA23" i="25"/>
  <c r="AA28" i="25" s="1"/>
  <c r="AA24" i="25"/>
  <c r="AA29" i="25" s="1"/>
  <c r="AA25" i="25"/>
  <c r="AA30" i="25" s="1"/>
  <c r="BU6" i="19"/>
  <c r="BU80" i="19"/>
  <c r="L23" i="25"/>
  <c r="L28" i="25" s="1"/>
  <c r="L33" i="25" s="1"/>
  <c r="L25" i="25"/>
  <c r="L30" i="25" s="1"/>
  <c r="L35" i="25" s="1"/>
  <c r="L24" i="25"/>
  <c r="L29" i="25" s="1"/>
  <c r="L34" i="25" s="1"/>
  <c r="AA34" i="25" l="1"/>
  <c r="AA35" i="25"/>
  <c r="AA33" i="25"/>
  <c r="BU97" i="19"/>
  <c r="BU94" i="19"/>
  <c r="BU87" i="19"/>
  <c r="BU86" i="19"/>
  <c r="BU98" i="19"/>
  <c r="BU96" i="19"/>
  <c r="BU83" i="19"/>
  <c r="BU100" i="19"/>
  <c r="BU99" i="19"/>
  <c r="BU103" i="19"/>
  <c r="BU93" i="19"/>
  <c r="BU91" i="19"/>
  <c r="BU81" i="19"/>
  <c r="BU111" i="19"/>
  <c r="BU109" i="19"/>
  <c r="BU106" i="19"/>
  <c r="BU90" i="19"/>
  <c r="BU102" i="19"/>
  <c r="BU110" i="19"/>
  <c r="BU107" i="19"/>
  <c r="BU95" i="19"/>
  <c r="BU108" i="19"/>
  <c r="BU88" i="19"/>
  <c r="BU89" i="19"/>
  <c r="BU105" i="19"/>
  <c r="BU92" i="19"/>
  <c r="BU101" i="19"/>
  <c r="BU85" i="19"/>
  <c r="BU104" i="19"/>
  <c r="BU5" i="19"/>
  <c r="BU84" i="19"/>
  <c r="BU82" i="19"/>
  <c r="AB15" i="25"/>
  <c r="BU8" i="19"/>
  <c r="AB13" i="25" s="1"/>
  <c r="AB18" i="25" l="1"/>
  <c r="AB20" i="25"/>
  <c r="AB19" i="25"/>
  <c r="AB25" i="25"/>
  <c r="AB30" i="25" s="1"/>
  <c r="AB24" i="25"/>
  <c r="AB29" i="25" s="1"/>
  <c r="AB23" i="25"/>
  <c r="AB28" i="25" s="1"/>
  <c r="BV81" i="19"/>
  <c r="BV6" i="19"/>
  <c r="BV8" i="19" s="1"/>
  <c r="M23" i="25"/>
  <c r="M28" i="25" s="1"/>
  <c r="M33" i="25" s="1"/>
  <c r="M25" i="25"/>
  <c r="M30" i="25" s="1"/>
  <c r="M35" i="25" s="1"/>
  <c r="M24" i="25"/>
  <c r="M29" i="25" s="1"/>
  <c r="M34" i="25" s="1"/>
  <c r="AB34" i="25" l="1"/>
  <c r="AB35" i="25"/>
  <c r="AB33" i="25"/>
  <c r="BV83" i="19"/>
  <c r="BV92" i="19"/>
  <c r="BV5" i="19"/>
  <c r="BV108" i="19"/>
  <c r="BV105" i="19"/>
  <c r="BV103" i="19"/>
  <c r="BV86" i="19"/>
  <c r="BV106" i="19"/>
  <c r="BV99" i="19"/>
  <c r="BV90" i="19"/>
  <c r="BV104" i="19"/>
  <c r="BV95" i="19"/>
  <c r="BV82" i="19"/>
  <c r="BV89" i="19"/>
  <c r="BV98" i="19"/>
  <c r="BV109" i="19"/>
  <c r="BV85" i="19"/>
  <c r="BV94" i="19"/>
  <c r="BV97" i="19"/>
  <c r="BV101" i="19"/>
  <c r="BV107" i="19"/>
  <c r="BV87" i="19"/>
  <c r="BV100" i="19"/>
  <c r="BV102" i="19"/>
  <c r="BV93" i="19"/>
  <c r="BV110" i="19"/>
  <c r="BV88" i="19"/>
  <c r="BV96" i="19"/>
  <c r="BV91" i="19"/>
  <c r="BV111" i="19"/>
  <c r="BV84" i="19"/>
  <c r="BW6" i="19" l="1"/>
  <c r="BW8" i="19" s="1"/>
  <c r="BW82" i="19"/>
  <c r="BW106" i="19" l="1"/>
  <c r="BW104" i="19"/>
  <c r="BW94" i="19"/>
  <c r="BW100" i="19"/>
  <c r="BW89" i="19"/>
  <c r="BW84" i="19"/>
  <c r="BW101" i="19"/>
  <c r="BW97" i="19"/>
  <c r="BW107" i="19"/>
  <c r="BW111" i="19"/>
  <c r="BW85" i="19"/>
  <c r="BW93" i="19"/>
  <c r="BW99" i="19"/>
  <c r="BW83" i="19"/>
  <c r="BW87" i="19"/>
  <c r="BW108" i="19"/>
  <c r="BW96" i="19"/>
  <c r="BW103" i="19"/>
  <c r="BW95" i="19"/>
  <c r="BW5" i="19"/>
  <c r="BW90" i="19"/>
  <c r="BW102" i="19"/>
  <c r="BW92" i="19"/>
  <c r="BW91" i="19"/>
  <c r="BW88" i="19"/>
  <c r="BW105" i="19"/>
  <c r="BW109" i="19"/>
  <c r="BW86" i="19"/>
  <c r="BW110" i="19"/>
  <c r="BW98" i="19"/>
  <c r="BX6" i="19" l="1"/>
  <c r="BX8" i="19" s="1"/>
  <c r="BX83" i="19"/>
  <c r="BX110" i="19" l="1"/>
  <c r="BX97" i="19"/>
  <c r="BX93" i="19"/>
  <c r="BX100" i="19"/>
  <c r="BX84" i="19"/>
  <c r="BX92" i="19"/>
  <c r="BX85" i="19"/>
  <c r="BX5" i="19"/>
  <c r="BX107" i="19"/>
  <c r="BX88" i="19"/>
  <c r="BX104" i="19"/>
  <c r="BX106" i="19"/>
  <c r="BX111" i="19"/>
  <c r="BX96" i="19"/>
  <c r="BX103" i="19"/>
  <c r="BX86" i="19"/>
  <c r="BX99" i="19"/>
  <c r="BX91" i="19"/>
  <c r="BX94" i="19"/>
  <c r="BX87" i="19"/>
  <c r="BX102" i="19"/>
  <c r="BX109" i="19"/>
  <c r="BX95" i="19"/>
  <c r="BX90" i="19"/>
  <c r="BX101" i="19"/>
  <c r="BX105" i="19"/>
  <c r="BX108" i="19"/>
  <c r="BX98" i="19"/>
  <c r="BX89" i="19"/>
  <c r="BY84" i="19" l="1"/>
  <c r="BY6" i="19"/>
  <c r="BY8" i="19" s="1"/>
  <c r="BY5" i="19" l="1"/>
  <c r="BY94" i="19"/>
  <c r="BY92" i="19"/>
  <c r="BY102" i="19"/>
  <c r="BY107" i="19"/>
  <c r="BY99" i="19"/>
  <c r="BY106" i="19"/>
  <c r="BY85" i="19"/>
  <c r="BY110" i="19"/>
  <c r="BY90" i="19"/>
  <c r="BY86" i="19"/>
  <c r="BY91" i="19"/>
  <c r="BY100" i="19"/>
  <c r="BY111" i="19"/>
  <c r="BY101" i="19"/>
  <c r="BY109" i="19"/>
  <c r="BY98" i="19"/>
  <c r="BY93" i="19"/>
  <c r="BY88" i="19"/>
  <c r="BY103" i="19"/>
  <c r="BY105" i="19"/>
  <c r="BY108" i="19"/>
  <c r="BY89" i="19"/>
  <c r="BY96" i="19"/>
  <c r="BY95" i="19"/>
  <c r="BY104" i="19"/>
  <c r="BY97" i="19"/>
  <c r="BY87" i="19"/>
  <c r="BZ6" i="19" l="1"/>
  <c r="BZ8" i="19" s="1"/>
  <c r="BZ85" i="19"/>
  <c r="BZ111" i="19" l="1"/>
  <c r="BZ93" i="19"/>
  <c r="BZ94" i="19"/>
  <c r="BZ91" i="19"/>
  <c r="BZ109" i="19"/>
  <c r="BZ92" i="19"/>
  <c r="BZ105" i="19"/>
  <c r="BZ98" i="19"/>
  <c r="BZ104" i="19"/>
  <c r="BZ100" i="19"/>
  <c r="BZ95" i="19"/>
  <c r="BZ103" i="19"/>
  <c r="BZ87" i="19"/>
  <c r="BZ99" i="19"/>
  <c r="BZ102" i="19"/>
  <c r="BZ101" i="19"/>
  <c r="BZ106" i="19"/>
  <c r="BZ97" i="19"/>
  <c r="BZ89" i="19"/>
  <c r="BZ110" i="19"/>
  <c r="BZ108" i="19"/>
  <c r="BZ5" i="19"/>
  <c r="BZ88" i="19"/>
  <c r="BZ90" i="19"/>
  <c r="BZ96" i="19"/>
  <c r="BZ86" i="19"/>
  <c r="BZ107" i="19"/>
  <c r="CA6" i="19" l="1"/>
  <c r="CA8" i="19" s="1"/>
  <c r="CA86" i="19"/>
  <c r="CA97" i="19" l="1"/>
  <c r="CA91" i="19"/>
  <c r="CA87" i="19"/>
  <c r="CA98" i="19"/>
  <c r="CA96" i="19"/>
  <c r="CA88" i="19"/>
  <c r="CA107" i="19"/>
  <c r="CA93" i="19"/>
  <c r="CA102" i="19"/>
  <c r="CA111" i="19"/>
  <c r="CA103" i="19"/>
  <c r="CA101" i="19"/>
  <c r="CA106" i="19"/>
  <c r="CA104" i="19"/>
  <c r="CA109" i="19"/>
  <c r="CA110" i="19"/>
  <c r="CA100" i="19"/>
  <c r="CA94" i="19"/>
  <c r="CA89" i="19"/>
  <c r="CA99" i="19"/>
  <c r="CA92" i="19"/>
  <c r="CA105" i="19"/>
  <c r="CA95" i="19"/>
  <c r="CA108" i="19"/>
  <c r="CA5" i="19"/>
  <c r="CA90" i="19"/>
  <c r="CB87" i="19" l="1"/>
  <c r="CB6" i="19"/>
  <c r="CB8" i="19" s="1"/>
  <c r="CB90" i="19" l="1"/>
  <c r="CB99" i="19"/>
  <c r="CB103" i="19"/>
  <c r="CB88" i="19"/>
  <c r="CB92" i="19"/>
  <c r="CB89" i="19"/>
  <c r="CB97" i="19"/>
  <c r="CB110" i="19"/>
  <c r="CB107" i="19"/>
  <c r="CB111" i="19"/>
  <c r="CB98" i="19"/>
  <c r="CB109" i="19"/>
  <c r="CB104" i="19"/>
  <c r="CB94" i="19"/>
  <c r="CB108" i="19"/>
  <c r="CB95" i="19"/>
  <c r="CB5" i="19"/>
  <c r="CB100" i="19"/>
  <c r="CB102" i="19"/>
  <c r="CB106" i="19"/>
  <c r="CB105" i="19"/>
  <c r="CB91" i="19"/>
  <c r="CB101" i="19"/>
  <c r="CB93" i="19"/>
  <c r="CB96" i="19"/>
  <c r="CC6" i="19" l="1"/>
  <c r="CC8" i="19" s="1"/>
  <c r="CC88" i="19"/>
  <c r="CC103" i="19" l="1"/>
  <c r="CC96" i="19"/>
  <c r="CC108" i="19"/>
  <c r="CC102" i="19"/>
  <c r="CC99" i="19"/>
  <c r="CC105" i="19"/>
  <c r="CC110" i="19"/>
  <c r="CC89" i="19"/>
  <c r="CC106" i="19"/>
  <c r="CC98" i="19"/>
  <c r="CC111" i="19"/>
  <c r="CC90" i="19"/>
  <c r="CC109" i="19"/>
  <c r="CC104" i="19"/>
  <c r="CC97" i="19"/>
  <c r="CC93" i="19"/>
  <c r="CC101" i="19"/>
  <c r="CC91" i="19"/>
  <c r="CC95" i="19"/>
  <c r="CC100" i="19"/>
  <c r="CC94" i="19"/>
  <c r="CC92" i="19"/>
  <c r="CC107" i="19"/>
  <c r="CC5" i="19"/>
  <c r="CD6" i="19" l="1"/>
  <c r="CD8" i="19" s="1"/>
  <c r="CD89" i="19"/>
  <c r="CD97" i="19" l="1"/>
  <c r="CD91" i="19"/>
  <c r="CD108" i="19"/>
  <c r="CD109" i="19"/>
  <c r="CD100" i="19"/>
  <c r="CD107" i="19"/>
  <c r="CD98" i="19"/>
  <c r="CD102" i="19"/>
  <c r="CD95" i="19"/>
  <c r="CD5" i="19"/>
  <c r="CD101" i="19"/>
  <c r="CD92" i="19"/>
  <c r="CD93" i="19"/>
  <c r="CD105" i="19"/>
  <c r="CD104" i="19"/>
  <c r="CD106" i="19"/>
  <c r="CD110" i="19"/>
  <c r="CD99" i="19"/>
  <c r="CD90" i="19"/>
  <c r="CD96" i="19"/>
  <c r="CD103" i="19"/>
  <c r="CD111" i="19"/>
  <c r="CD94" i="19"/>
  <c r="CE6" i="19" l="1"/>
  <c r="CE8" i="19" s="1"/>
  <c r="CE90" i="19"/>
  <c r="CE97" i="19" l="1"/>
  <c r="CE103" i="19"/>
  <c r="CE92" i="19"/>
  <c r="CE99" i="19"/>
  <c r="CE101" i="19"/>
  <c r="CE95" i="19"/>
  <c r="CE5" i="19"/>
  <c r="CE108" i="19"/>
  <c r="CE94" i="19"/>
  <c r="CE111" i="19"/>
  <c r="CE93" i="19"/>
  <c r="CE100" i="19"/>
  <c r="CE109" i="19"/>
  <c r="CE105" i="19"/>
  <c r="CE98" i="19"/>
  <c r="CE106" i="19"/>
  <c r="CE110" i="19"/>
  <c r="CE102" i="19"/>
  <c r="CE96" i="19"/>
  <c r="CE91" i="19"/>
  <c r="CE107" i="19"/>
  <c r="CE104" i="19"/>
  <c r="CF91" i="19" l="1"/>
  <c r="CF6" i="19"/>
  <c r="CF8" i="19" s="1"/>
  <c r="CF95" i="19" l="1"/>
  <c r="CF107" i="19"/>
  <c r="CF111" i="19"/>
  <c r="CF5" i="19"/>
  <c r="CF99" i="19"/>
  <c r="CF96" i="19"/>
  <c r="CF106" i="19"/>
  <c r="CF101" i="19"/>
  <c r="CF100" i="19"/>
  <c r="CF109" i="19"/>
  <c r="CF98" i="19"/>
  <c r="CF103" i="19"/>
  <c r="CF97" i="19"/>
  <c r="CF110" i="19"/>
  <c r="CF105" i="19"/>
  <c r="CF94" i="19"/>
  <c r="CF108" i="19"/>
  <c r="CF102" i="19"/>
  <c r="CF93" i="19"/>
  <c r="CF92" i="19"/>
  <c r="CF104" i="19"/>
  <c r="CG6" i="19" l="1"/>
  <c r="CG8" i="19" s="1"/>
  <c r="CG92" i="19"/>
  <c r="CG5" i="19" l="1"/>
  <c r="CG109" i="19"/>
  <c r="CG95" i="19"/>
  <c r="CG106" i="19"/>
  <c r="CG108" i="19"/>
  <c r="CG98" i="19"/>
  <c r="CG105" i="19"/>
  <c r="CG97" i="19"/>
  <c r="CG94" i="19"/>
  <c r="CG99" i="19"/>
  <c r="CG104" i="19"/>
  <c r="CG111" i="19"/>
  <c r="CG101" i="19"/>
  <c r="CG102" i="19"/>
  <c r="CG103" i="19"/>
  <c r="CG107" i="19"/>
  <c r="CG100" i="19"/>
  <c r="CG96" i="19"/>
  <c r="CG93" i="19"/>
  <c r="CG110" i="19"/>
  <c r="CH6" i="19" l="1"/>
  <c r="CH8" i="19" s="1"/>
  <c r="CH93" i="19"/>
  <c r="CH103" i="19" l="1"/>
  <c r="CH98" i="19"/>
  <c r="CH106" i="19"/>
  <c r="CH96" i="19"/>
  <c r="CH107" i="19"/>
  <c r="CH105" i="19"/>
  <c r="CH99" i="19"/>
  <c r="CH108" i="19"/>
  <c r="CH102" i="19"/>
  <c r="CH101" i="19"/>
  <c r="CH95" i="19"/>
  <c r="CH110" i="19"/>
  <c r="CH111" i="19"/>
  <c r="CH94" i="19"/>
  <c r="CH104" i="19"/>
  <c r="CH100" i="19"/>
  <c r="CH5" i="19"/>
  <c r="CH109" i="19"/>
  <c r="CH97" i="19"/>
  <c r="CI94" i="19" l="1"/>
  <c r="CI6" i="19"/>
  <c r="CI8" i="19" s="1"/>
  <c r="CI97" i="19" l="1"/>
  <c r="CI96" i="19"/>
  <c r="CI108" i="19"/>
  <c r="CI95" i="19"/>
  <c r="CI100" i="19"/>
  <c r="CI105" i="19"/>
  <c r="CI111" i="19"/>
  <c r="CI5" i="19"/>
  <c r="CI101" i="19"/>
  <c r="CI109" i="19"/>
  <c r="CI102" i="19"/>
  <c r="CI110" i="19"/>
  <c r="CI106" i="19"/>
  <c r="CI103" i="19"/>
  <c r="CI104" i="19"/>
  <c r="CI98" i="19"/>
  <c r="CI107" i="19"/>
  <c r="CI99" i="19"/>
  <c r="CJ95" i="19" l="1"/>
  <c r="CJ6" i="19"/>
  <c r="CJ8" i="19" s="1"/>
  <c r="CJ108" i="19" l="1"/>
  <c r="CJ102" i="19"/>
  <c r="CJ104" i="19"/>
  <c r="CJ100" i="19"/>
  <c r="CJ111" i="19"/>
  <c r="CJ98" i="19"/>
  <c r="CJ110" i="19"/>
  <c r="CJ107" i="19"/>
  <c r="CJ106" i="19"/>
  <c r="CJ96" i="19"/>
  <c r="CJ105" i="19"/>
  <c r="CJ99" i="19"/>
  <c r="CJ109" i="19"/>
  <c r="CJ5" i="19"/>
  <c r="CJ101" i="19"/>
  <c r="CJ103" i="19"/>
  <c r="CJ97" i="19"/>
  <c r="CK6" i="19" l="1"/>
  <c r="CK8" i="19" s="1"/>
  <c r="CK96" i="19"/>
  <c r="CK107" i="19" l="1"/>
  <c r="CK111" i="19"/>
  <c r="CK105" i="19"/>
  <c r="CK104" i="19"/>
  <c r="CK103" i="19"/>
  <c r="CK100" i="19"/>
  <c r="CK99" i="19"/>
  <c r="CK106" i="19"/>
  <c r="CK109" i="19"/>
  <c r="CK5" i="19"/>
  <c r="CK101" i="19"/>
  <c r="CK102" i="19"/>
  <c r="CK110" i="19"/>
  <c r="CK98" i="19"/>
  <c r="CK108" i="19"/>
  <c r="CK97" i="19"/>
  <c r="CL6" i="19" l="1"/>
  <c r="CL8" i="19" s="1"/>
  <c r="CL97" i="19"/>
  <c r="CL103" i="19" l="1"/>
  <c r="CL105" i="19"/>
  <c r="CL107" i="19"/>
  <c r="CL104" i="19"/>
  <c r="CL102" i="19"/>
  <c r="CL101" i="19"/>
  <c r="CL100" i="19"/>
  <c r="CL106" i="19"/>
  <c r="CL111" i="19"/>
  <c r="CL110" i="19"/>
  <c r="CL109" i="19"/>
  <c r="CL98" i="19"/>
  <c r="CL5" i="19"/>
  <c r="CL99" i="19"/>
  <c r="CL108" i="19"/>
  <c r="CM6" i="19" l="1"/>
  <c r="CM8" i="19" s="1"/>
  <c r="CM98" i="19"/>
  <c r="CM111" i="19" l="1"/>
  <c r="CM109" i="19"/>
  <c r="CM100" i="19"/>
  <c r="CM107" i="19"/>
  <c r="CM104" i="19"/>
  <c r="CM103" i="19"/>
  <c r="CM110" i="19"/>
  <c r="CM106" i="19"/>
  <c r="CM108" i="19"/>
  <c r="CM102" i="19"/>
  <c r="CM101" i="19"/>
  <c r="CM99" i="19"/>
  <c r="CM5" i="19"/>
  <c r="CM105" i="19"/>
  <c r="CN6" i="19" l="1"/>
  <c r="CN8" i="19" s="1"/>
  <c r="CN99" i="19"/>
  <c r="CN111" i="19" l="1"/>
  <c r="CN109" i="19"/>
  <c r="CN103" i="19"/>
  <c r="CN110" i="19"/>
  <c r="CN5" i="19"/>
  <c r="CN107" i="19"/>
  <c r="CN105" i="19"/>
  <c r="CN108" i="19"/>
  <c r="CN102" i="19"/>
  <c r="CN100" i="19"/>
  <c r="CN106" i="19"/>
  <c r="CN104" i="19"/>
  <c r="CN101" i="19"/>
  <c r="CO6" i="19" l="1"/>
  <c r="CO8" i="19" s="1"/>
  <c r="CO100" i="19"/>
  <c r="CO5" i="19" l="1"/>
  <c r="CO108" i="19"/>
  <c r="CO111" i="19"/>
  <c r="CO106" i="19"/>
  <c r="CO105" i="19"/>
  <c r="CO107" i="19"/>
  <c r="CO104" i="19"/>
  <c r="CO110" i="19"/>
  <c r="CO101" i="19"/>
  <c r="CO103" i="19"/>
  <c r="CO102" i="19"/>
  <c r="CO109" i="19"/>
  <c r="CP101" i="19" l="1"/>
  <c r="CP6" i="19"/>
  <c r="CP8" i="19" s="1"/>
  <c r="CP108" i="19" l="1"/>
  <c r="CP103" i="19"/>
  <c r="CP102" i="19"/>
  <c r="CP105" i="19"/>
  <c r="CP5" i="19"/>
  <c r="CP107" i="19"/>
  <c r="CP110" i="19"/>
  <c r="CP111" i="19"/>
  <c r="CP109" i="19"/>
  <c r="CP106" i="19"/>
  <c r="CP104" i="19"/>
  <c r="CQ6" i="19" l="1"/>
  <c r="CQ8" i="19" s="1"/>
  <c r="CQ102" i="19"/>
  <c r="CQ111" i="19" l="1"/>
  <c r="CQ5" i="19"/>
  <c r="CQ106" i="19"/>
  <c r="CQ105" i="19"/>
  <c r="CQ103" i="19"/>
  <c r="CQ110" i="19"/>
  <c r="CQ109" i="19"/>
  <c r="CQ104" i="19"/>
  <c r="CQ108" i="19"/>
  <c r="CQ107" i="19"/>
  <c r="CR6" i="19" l="1"/>
  <c r="CR8" i="19" s="1"/>
  <c r="CR103" i="19"/>
  <c r="CR104" i="19" l="1"/>
  <c r="CR111" i="19"/>
  <c r="CR5" i="19"/>
  <c r="CR110" i="19"/>
  <c r="CR108" i="19"/>
  <c r="CR109" i="19"/>
  <c r="CR105" i="19"/>
  <c r="CR107" i="19"/>
  <c r="CR106" i="19"/>
  <c r="CS6" i="19" l="1"/>
  <c r="CS8" i="19" s="1"/>
  <c r="CS104" i="19"/>
  <c r="CS106" i="19" l="1"/>
  <c r="CS5" i="19"/>
  <c r="CS105" i="19"/>
  <c r="CS107" i="19"/>
  <c r="CS108" i="19"/>
  <c r="CS111" i="19"/>
  <c r="CS110" i="19"/>
  <c r="CS109" i="19"/>
  <c r="CT6" i="19" l="1"/>
  <c r="CT8" i="19" s="1"/>
  <c r="CT105" i="19"/>
  <c r="CT107" i="19" l="1"/>
  <c r="CT5" i="19"/>
  <c r="CT110" i="19"/>
  <c r="CT109" i="19"/>
  <c r="CT108" i="19"/>
  <c r="CT111" i="19"/>
  <c r="CT106" i="19"/>
  <c r="CU6" i="19" l="1"/>
  <c r="CU8" i="19" s="1"/>
  <c r="CU106" i="19"/>
  <c r="CU108" i="19" l="1"/>
  <c r="CU110" i="19"/>
  <c r="CU109" i="19"/>
  <c r="CU111" i="19"/>
  <c r="CU107" i="19"/>
  <c r="CU5" i="19"/>
  <c r="CV6" i="19" l="1"/>
  <c r="CV8" i="19" s="1"/>
  <c r="CV107" i="19"/>
  <c r="CV5" i="19" l="1"/>
  <c r="CV110" i="19"/>
  <c r="CV109" i="19"/>
  <c r="CV108" i="19"/>
  <c r="CV111" i="19"/>
  <c r="CW6" i="19" l="1"/>
  <c r="CW8" i="19" s="1"/>
  <c r="CW108" i="19"/>
  <c r="CW109" i="19" l="1"/>
  <c r="CW110" i="19"/>
  <c r="CW111" i="19"/>
  <c r="CW5" i="19"/>
  <c r="CX6" i="19" l="1"/>
  <c r="CX8" i="19" s="1"/>
  <c r="CX109" i="19"/>
  <c r="CX111" i="19" l="1"/>
  <c r="CX5" i="19"/>
  <c r="CX110" i="19"/>
  <c r="CY6" i="19" l="1"/>
  <c r="CY8" i="19" s="1"/>
  <c r="CY110" i="19"/>
  <c r="CY5" i="19" l="1"/>
  <c r="CY111" i="19"/>
  <c r="CZ6" i="19" l="1"/>
  <c r="CZ8" i="19" s="1"/>
  <c r="CZ111" i="19"/>
  <c r="CZ5" i="19" s="1"/>
</calcChain>
</file>

<file path=xl/sharedStrings.xml><?xml version="1.0" encoding="utf-8"?>
<sst xmlns="http://schemas.openxmlformats.org/spreadsheetml/2006/main" count="1312" uniqueCount="196">
  <si>
    <t>top (=mode)</t>
  </si>
  <si>
    <t>PDF</t>
  </si>
  <si>
    <t>shape</t>
  </si>
  <si>
    <t>scale</t>
  </si>
  <si>
    <t>CDF</t>
  </si>
  <si>
    <t>mean (avg. lifetime in yrs)</t>
  </si>
  <si>
    <t>Inflow:</t>
  </si>
  <si>
    <t>Stock:</t>
  </si>
  <si>
    <t>lifetime distribution</t>
  </si>
  <si>
    <t>Outflow:</t>
  </si>
  <si>
    <t>timestep</t>
  </si>
  <si>
    <t>Inflow --&gt;</t>
  </si>
  <si>
    <t>Stock --&gt;</t>
  </si>
  <si>
    <t>SF</t>
  </si>
  <si>
    <t>Normal</t>
  </si>
  <si>
    <t>Weibull</t>
  </si>
  <si>
    <t>stddv:</t>
  </si>
  <si>
    <t>Europe</t>
  </si>
  <si>
    <t>Basic Industry</t>
  </si>
  <si>
    <t>Manufacturing</t>
  </si>
  <si>
    <t>Waste Management</t>
  </si>
  <si>
    <t>Energy</t>
  </si>
  <si>
    <t>Agriculture</t>
  </si>
  <si>
    <t>Other</t>
  </si>
  <si>
    <t>Rest of the World</t>
  </si>
  <si>
    <t>Labour</t>
  </si>
  <si>
    <t>Capital</t>
  </si>
  <si>
    <t>Land</t>
  </si>
  <si>
    <t>Taxes less subsidies</t>
  </si>
  <si>
    <t>Other adjustments</t>
  </si>
  <si>
    <t>Value added (at basic prices)</t>
  </si>
  <si>
    <t>International Transport Margins</t>
  </si>
  <si>
    <t>Output at basic prices</t>
  </si>
  <si>
    <t>Factor inputs (SEA)</t>
  </si>
  <si>
    <t>private cons.</t>
  </si>
  <si>
    <t>(non)-govt.</t>
  </si>
  <si>
    <t>CO2 emissions</t>
  </si>
  <si>
    <t>Material use</t>
  </si>
  <si>
    <t>Steel</t>
  </si>
  <si>
    <t>Wood</t>
  </si>
  <si>
    <t>Concrete</t>
  </si>
  <si>
    <t>World</t>
  </si>
  <si>
    <t>Final Demand (y)</t>
  </si>
  <si>
    <t>Total Final Demand (=y)</t>
  </si>
  <si>
    <t>Services</t>
  </si>
  <si>
    <t>Emission factors (kg CO2/US$)</t>
  </si>
  <si>
    <r>
      <rPr>
        <sz val="11"/>
        <color theme="1"/>
        <rFont val="Calibri"/>
        <family val="2"/>
      </rPr>
      <t xml:space="preserve">Δ </t>
    </r>
    <r>
      <rPr>
        <sz val="11"/>
        <color theme="1"/>
        <rFont val="Calibri"/>
        <family val="2"/>
        <scheme val="minor"/>
      </rPr>
      <t>stock</t>
    </r>
  </si>
  <si>
    <t>Steel Intensity (kg Steel/US$)</t>
  </si>
  <si>
    <t>Wood Intensity (kg wood/US$)</t>
  </si>
  <si>
    <t>Steel price</t>
  </si>
  <si>
    <t>US$/kg steel</t>
  </si>
  <si>
    <t>Wood price</t>
  </si>
  <si>
    <t>US$/kg wood</t>
  </si>
  <si>
    <t>Intermediate Use (input output table = A)</t>
  </si>
  <si>
    <t>Final Use (=y)</t>
  </si>
  <si>
    <t>share</t>
  </si>
  <si>
    <t>External data sources</t>
  </si>
  <si>
    <t>yr</t>
  </si>
  <si>
    <t>Building type substitution</t>
  </si>
  <si>
    <t>detached</t>
  </si>
  <si>
    <t>clustered</t>
  </si>
  <si>
    <t>high-rise</t>
  </si>
  <si>
    <t>Urban</t>
  </si>
  <si>
    <t>Rural</t>
  </si>
  <si>
    <t>Marinova et al. 2020</t>
  </si>
  <si>
    <t>Construction type substitution</t>
  </si>
  <si>
    <t>steel reinforced-concrete</t>
  </si>
  <si>
    <t>Bricks</t>
  </si>
  <si>
    <t>Steel-steelframe</t>
  </si>
  <si>
    <t>Modular/woodbased</t>
  </si>
  <si>
    <t>Source</t>
  </si>
  <si>
    <t>Material profile (kg/m2)</t>
  </si>
  <si>
    <t>…</t>
  </si>
  <si>
    <t>Compound material profile (kg/m2)</t>
  </si>
  <si>
    <t>EU</t>
  </si>
  <si>
    <t>RoW</t>
  </si>
  <si>
    <t>Population (*1000)</t>
  </si>
  <si>
    <t>Detached</t>
  </si>
  <si>
    <t>Clustered</t>
  </si>
  <si>
    <t>High-rise</t>
  </si>
  <si>
    <t>Growth (%)</t>
  </si>
  <si>
    <t>Infrastructure</t>
  </si>
  <si>
    <t>Buildings construction</t>
  </si>
  <si>
    <t>Environmental accounts (=F)</t>
  </si>
  <si>
    <t>Floorspace stock (m2)</t>
  </si>
  <si>
    <t>Floorspace added (m2/yr)</t>
  </si>
  <si>
    <t>offices</t>
  </si>
  <si>
    <t>retail</t>
  </si>
  <si>
    <t>other</t>
  </si>
  <si>
    <t>Commercial</t>
  </si>
  <si>
    <t>&lt;-- Based on yr1 floorspace price (i.c.w. this years total production)</t>
  </si>
  <si>
    <t>&lt;-- floorspace price remains fixed @ baseyear levels in this setup</t>
  </si>
  <si>
    <t>Residential</t>
  </si>
  <si>
    <t>Compound material profile (kg/m2) resiential</t>
  </si>
  <si>
    <t>Compound material profile (kg/m2) Commercial</t>
  </si>
  <si>
    <t>EU compound material profile (kg/m2)</t>
  </si>
  <si>
    <t>RoW compound material profile (kg/m2)</t>
  </si>
  <si>
    <t>m2</t>
  </si>
  <si>
    <t>floorspace added (m2/yr)</t>
  </si>
  <si>
    <t>EU material use (kg/yr)</t>
  </si>
  <si>
    <t>RoW material use (kg/yr)</t>
  </si>
  <si>
    <t>Concrete Intensity (kg Concr./US$)</t>
  </si>
  <si>
    <t>Steel (kg)</t>
  </si>
  <si>
    <t>Concrete (kg)</t>
  </si>
  <si>
    <t>Wood (kg)</t>
  </si>
  <si>
    <t>Concrete price</t>
  </si>
  <si>
    <t>US$/kg concrete</t>
  </si>
  <si>
    <t>Wood recycling</t>
  </si>
  <si>
    <t>Steel recycling</t>
  </si>
  <si>
    <t>Concrete recycling</t>
  </si>
  <si>
    <t>Steel (kg/yr)</t>
  </si>
  <si>
    <t>Concrete (kg/yr)</t>
  </si>
  <si>
    <t>Wood (kg/yr)</t>
  </si>
  <si>
    <t>kg/yr</t>
  </si>
  <si>
    <t>Total material demand</t>
  </si>
  <si>
    <t>Scrap availability</t>
  </si>
  <si>
    <t>outflow</t>
  </si>
  <si>
    <t>Scrap flows</t>
  </si>
  <si>
    <t>EU Floorsapce share (%)</t>
  </si>
  <si>
    <t>RoW floorspace share (%)</t>
  </si>
  <si>
    <t>Primary material demand</t>
  </si>
  <si>
    <t>Primary Steel</t>
  </si>
  <si>
    <t>Primary Concrete</t>
  </si>
  <si>
    <t>Primary Wood</t>
  </si>
  <si>
    <t>Secondary Steel</t>
  </si>
  <si>
    <t>Secondary Concrete</t>
  </si>
  <si>
    <t>Secondary Wood</t>
  </si>
  <si>
    <t>Inflow (maintenance)</t>
  </si>
  <si>
    <t>Inflow (expansion)</t>
  </si>
  <si>
    <t>m2/yr</t>
  </si>
  <si>
    <t>RoW growth factor</t>
  </si>
  <si>
    <t>Stock-driven floorspace (m2)</t>
  </si>
  <si>
    <t>Inflow-driven floorspace (m2)</t>
  </si>
  <si>
    <t>Population based</t>
  </si>
  <si>
    <t>Economic activity based</t>
  </si>
  <si>
    <t>Floorspace (economic activity-based)</t>
  </si>
  <si>
    <t>Floorspace (population-based)</t>
  </si>
  <si>
    <r>
      <t xml:space="preserve">Population --&gt; Economic Activty --&gt; Floorspace Inflow --&gt; </t>
    </r>
    <r>
      <rPr>
        <b/>
        <sz val="11"/>
        <color theme="1"/>
        <rFont val="Calibri"/>
        <family val="2"/>
        <scheme val="minor"/>
      </rPr>
      <t>Floorspace Stock</t>
    </r>
  </si>
  <si>
    <r>
      <t xml:space="preserve">Population --&gt; </t>
    </r>
    <r>
      <rPr>
        <b/>
        <sz val="11"/>
        <color theme="1"/>
        <rFont val="Calibri"/>
        <family val="2"/>
        <scheme val="minor"/>
      </rPr>
      <t>Floorspace stock</t>
    </r>
    <r>
      <rPr>
        <sz val="11"/>
        <color theme="1"/>
        <rFont val="Calibri"/>
        <family val="2"/>
        <scheme val="minor"/>
      </rPr>
      <t xml:space="preserve"> --&gt; Floorspace Inflow</t>
    </r>
  </si>
  <si>
    <t>Steel-reinforced</t>
  </si>
  <si>
    <t>Steel-frame</t>
  </si>
  <si>
    <t>Modular/wood</t>
  </si>
  <si>
    <t>Building types (example: urban)</t>
  </si>
  <si>
    <t>Area type</t>
  </si>
  <si>
    <t>Construction types (example: clustered)</t>
  </si>
  <si>
    <t>Offices</t>
  </si>
  <si>
    <t>Retail</t>
  </si>
  <si>
    <t>Mining Industry</t>
  </si>
  <si>
    <r>
      <t xml:space="preserve">Total economic output (x = (I-A)^-1 </t>
    </r>
    <r>
      <rPr>
        <sz val="11"/>
        <color theme="1"/>
        <rFont val="Calibri"/>
        <family val="2"/>
      </rPr>
      <t>∙ y</t>
    </r>
    <r>
      <rPr>
        <sz val="11"/>
        <color theme="1"/>
        <rFont val="Calibri"/>
        <family val="2"/>
        <scheme val="minor"/>
      </rPr>
      <t>)</t>
    </r>
  </si>
  <si>
    <t>Additional assumptions (recycling)</t>
  </si>
  <si>
    <r>
      <t xml:space="preserve">Stock </t>
    </r>
    <r>
      <rPr>
        <sz val="11"/>
        <color theme="1"/>
        <rFont val="Calibri"/>
        <family val="2"/>
      </rPr>
      <t>→</t>
    </r>
  </si>
  <si>
    <t>Floorspace intensity (US$/m2)</t>
  </si>
  <si>
    <t>inflow (maintenance)</t>
  </si>
  <si>
    <t>inflow (expansion)</t>
  </si>
  <si>
    <t>Discussion model, exploring how to improve the Macro-economic Representation of Building Material Use</t>
  </si>
  <si>
    <t>Sheet name</t>
  </si>
  <si>
    <t>Population</t>
  </si>
  <si>
    <t>Content description</t>
  </si>
  <si>
    <t>Authors:</t>
  </si>
  <si>
    <t>Date:</t>
  </si>
  <si>
    <t>Sebastiaan Deetman &amp; Ester van der Voet (CML, Leiden University)</t>
  </si>
  <si>
    <t>yr1-yr10</t>
  </si>
  <si>
    <t>Annual implementation in example economic accounting structure. Here, building related actiity is connected to the inflow-driven dynamic stock modelling</t>
  </si>
  <si>
    <t>Substitution_residential</t>
  </si>
  <si>
    <t>Model driver, specifically Population drives the growth in annual final use / final demand</t>
  </si>
  <si>
    <t>Detailed parallel/exogenous accounts of building types, construction methods and related material intensity of residential buildings</t>
  </si>
  <si>
    <t>Detailed parallel/exogenous accounts of building types, construction methods and related material intensity of commercial &amp; service-related buildings</t>
  </si>
  <si>
    <t>Substitution_commercial</t>
  </si>
  <si>
    <t>Substitution_total</t>
  </si>
  <si>
    <t>Combined material intensity profiles, derived from assumptions on residential and commercial buildings in the previous two sheets</t>
  </si>
  <si>
    <t>inflow_driven_model</t>
  </si>
  <si>
    <t>stock_driven_model</t>
  </si>
  <si>
    <t>lifetimes</t>
  </si>
  <si>
    <t>Results</t>
  </si>
  <si>
    <t>Some key results and graphs with details on Floorspace (inflow, stock, outflow) and Material use in European buidling construction, including the availability of scrap materials and their recycling rates to show the share of demand supplied by virgin raw materials</t>
  </si>
  <si>
    <t>Changeable CE indicators</t>
  </si>
  <si>
    <t>Hypothetical lifetime assumptions (based on Weibull probability density function) for an average European building</t>
  </si>
  <si>
    <t>Simplified inflow-driven dynamic stock model (applied to the growth of European annual floorspace demand, driven by total economic output in the buildings construction industry), including assumptions on historic inflow</t>
  </si>
  <si>
    <t>Simplified stock-driven dynamic stock model  (applied to the growth of European total floorspace stock, driven by population growth), including assumptions on historic stock development</t>
  </si>
  <si>
    <t xml:space="preserve"> -</t>
  </si>
  <si>
    <t>Share of Residential builing types (%) &amp; construction types (%) as well as material intensity (kg/m2)</t>
  </si>
  <si>
    <t>Share of Commercial builing types (%) &amp; construction types (%) as well as material intensity (kg/m2)</t>
  </si>
  <si>
    <t>Recycling rates (%)</t>
  </si>
  <si>
    <t>Population (Millions)</t>
  </si>
  <si>
    <t>Share of the building stock that is residential or commercial (%)</t>
  </si>
  <si>
    <t xml:space="preserve"> - </t>
  </si>
  <si>
    <t>Lifetime assumptions (e.g. Mean liftime in yrs)</t>
  </si>
  <si>
    <t>Inflow-driven model results:</t>
  </si>
  <si>
    <t>Stock-driven model results:</t>
  </si>
  <si>
    <t>See graphs below</t>
  </si>
  <si>
    <t>↓</t>
  </si>
  <si>
    <t xml:space="preserve">Short description:  </t>
  </si>
  <si>
    <t>Corjan Brink and Mariësse van Sluisveld (PBL, Netherlands Environmental Assessment Agency)</t>
  </si>
  <si>
    <t>Commisioned by:</t>
  </si>
  <si>
    <t xml:space="preserve">This Excel model serves as input to a discussion on how macro-economic representation of Circular Economy strategies relevant to building construction </t>
  </si>
  <si>
    <t>could be improved based on available Industrial Ecology data (such as material intensities per unit of floorspace) and tools (such as dynamic stock modelling).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</si>
</sst>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_ * #,##0.00_ ;_ * \-#,##0.00_ ;_ * &quot;-&quot;??_ ;_ @_ "/>
    <numFmt numFmtId="165" formatCode="0.000"/>
    <numFmt numFmtId="166" formatCode="0.000000"/>
    <numFmt numFmtId="167" formatCode="0.0000"/>
    <numFmt numFmtId="168" formatCode="0.00000"/>
    <numFmt numFmtId="169" formatCode="_ * #,##0.00000_ ;_ * \-#,##0.00000_ ;_ * &quot;-&quot;??_ ;_ @_ "/>
    <numFmt numFmtId="170" formatCode="0.0"/>
    <numFmt numFmtId="171" formatCode="0.0%"/>
    <numFmt numFmtId="172" formatCode="_ * #,##0.0_ ;_ * \-#,##0.0_ ;_ * &quot;-&quot;??_ ;_ @_ "/>
    <numFmt numFmtId="173" formatCode="_ * #,##0_ ;_ * \-#,##0_ ;_ * &quot;-&quot;??_ ;_ @_ "/>
  </numFmts>
  <fonts count="18" x14ac:knownFonts="1">
    <font>
      <sz val="11"/>
      <color theme="1"/>
      <name val="Calibri"/>
      <family val="2"/>
      <scheme val="minor"/>
    </font>
    <font>
      <sz val="11"/>
      <color theme="1"/>
      <name val="Calibri"/>
      <family val="2"/>
      <scheme val="minor"/>
    </font>
    <font>
      <sz val="11"/>
      <color theme="0" tint="-0.14999847407452621"/>
      <name val="Calibri"/>
      <family val="2"/>
      <scheme val="minor"/>
    </font>
    <font>
      <u/>
      <sz val="11"/>
      <color theme="10"/>
      <name val="Calibri"/>
      <family val="2"/>
      <scheme val="minor"/>
    </font>
    <font>
      <b/>
      <sz val="11"/>
      <color theme="1"/>
      <name val="Calibri"/>
      <family val="2"/>
      <scheme val="minor"/>
    </font>
    <font>
      <sz val="11"/>
      <color theme="4" tint="0.59999389629810485"/>
      <name val="Calibri"/>
      <family val="2"/>
      <scheme val="minor"/>
    </font>
    <font>
      <sz val="11"/>
      <name val="Calibri"/>
      <family val="2"/>
      <scheme val="minor"/>
    </font>
    <font>
      <sz val="11"/>
      <color theme="0" tint="-0.34998626667073579"/>
      <name val="Calibri"/>
      <family val="2"/>
      <scheme val="minor"/>
    </font>
    <font>
      <b/>
      <i/>
      <sz val="11"/>
      <color theme="1"/>
      <name val="Calibri"/>
      <family val="2"/>
      <scheme val="minor"/>
    </font>
    <font>
      <b/>
      <sz val="11"/>
      <name val="Calibri"/>
      <family val="2"/>
      <scheme val="minor"/>
    </font>
    <font>
      <sz val="11"/>
      <color theme="1"/>
      <name val="Calibri"/>
      <family val="2"/>
    </font>
    <font>
      <sz val="8"/>
      <name val="Calibri"/>
      <family val="2"/>
      <scheme val="minor"/>
    </font>
    <font>
      <b/>
      <sz val="11"/>
      <color rgb="FFFF0000"/>
      <name val="Calibri"/>
      <family val="2"/>
      <scheme val="minor"/>
    </font>
    <font>
      <sz val="11"/>
      <color theme="9"/>
      <name val="Calibri"/>
      <family val="2"/>
      <scheme val="minor"/>
    </font>
    <font>
      <sz val="11"/>
      <color theme="0"/>
      <name val="Calibri"/>
      <family val="2"/>
      <scheme val="minor"/>
    </font>
    <font>
      <b/>
      <sz val="8"/>
      <color theme="0"/>
      <name val="Calibri"/>
      <family val="2"/>
      <scheme val="minor"/>
    </font>
    <font>
      <b/>
      <sz val="14"/>
      <color theme="1"/>
      <name val="Calibri"/>
      <family val="2"/>
      <scheme val="minor"/>
    </font>
    <font>
      <b/>
      <sz val="11"/>
      <color theme="1"/>
      <name val="Calibri"/>
      <family val="2"/>
    </font>
  </fonts>
  <fills count="21">
    <fill>
      <patternFill patternType="none"/>
    </fill>
    <fill>
      <patternFill patternType="gray125"/>
    </fill>
    <fill>
      <patternFill patternType="solid">
        <fgColor rgb="FFFFFF00"/>
        <bgColor indexed="64"/>
      </patternFill>
    </fill>
    <fill>
      <patternFill patternType="solid">
        <fgColor theme="9" tint="0.79998168889431442"/>
        <bgColor indexed="64"/>
      </patternFill>
    </fill>
    <fill>
      <patternFill patternType="solid">
        <fgColor rgb="FF99FF99"/>
        <bgColor indexed="64"/>
      </patternFill>
    </fill>
    <fill>
      <patternFill patternType="solid">
        <fgColor theme="9"/>
        <bgColor indexed="64"/>
      </patternFill>
    </fill>
    <fill>
      <patternFill patternType="solid">
        <fgColor theme="4"/>
        <bgColor indexed="64"/>
      </patternFill>
    </fill>
    <fill>
      <patternFill patternType="solid">
        <fgColor theme="8" tint="0.59999389629810485"/>
        <bgColor indexed="64"/>
      </patternFill>
    </fill>
    <fill>
      <patternFill patternType="solid">
        <fgColor rgb="FF92D050"/>
        <bgColor indexed="64"/>
      </patternFill>
    </fill>
    <fill>
      <patternFill patternType="solid">
        <fgColor theme="0" tint="-0.249977111117893"/>
        <bgColor indexed="64"/>
      </patternFill>
    </fill>
    <fill>
      <patternFill patternType="solid">
        <fgColor theme="5" tint="0.59999389629810485"/>
        <bgColor indexed="64"/>
      </patternFill>
    </fill>
    <fill>
      <patternFill patternType="solid">
        <fgColor theme="2" tint="-0.249977111117893"/>
        <bgColor indexed="64"/>
      </patternFill>
    </fill>
    <fill>
      <patternFill patternType="solid">
        <fgColor theme="0" tint="-4.9989318521683403E-2"/>
        <bgColor indexed="64"/>
      </patternFill>
    </fill>
    <fill>
      <patternFill patternType="solid">
        <fgColor theme="8"/>
        <bgColor indexed="64"/>
      </patternFill>
    </fill>
    <fill>
      <patternFill patternType="solid">
        <fgColor rgb="FFE4F44A"/>
        <bgColor indexed="64"/>
      </patternFill>
    </fill>
    <fill>
      <patternFill patternType="solid">
        <fgColor theme="3" tint="0.79998168889431442"/>
        <bgColor indexed="64"/>
      </patternFill>
    </fill>
    <fill>
      <patternFill patternType="solid">
        <fgColor theme="1" tint="0.499984740745262"/>
        <bgColor indexed="64"/>
      </patternFill>
    </fill>
    <fill>
      <patternFill patternType="solid">
        <fgColor theme="0"/>
        <bgColor indexed="64"/>
      </patternFill>
    </fill>
    <fill>
      <patternFill patternType="solid">
        <fgColor theme="9" tint="0.39997558519241921"/>
        <bgColor indexed="64"/>
      </patternFill>
    </fill>
    <fill>
      <patternFill patternType="solid">
        <fgColor rgb="FF00B050"/>
        <bgColor indexed="64"/>
      </patternFill>
    </fill>
    <fill>
      <patternFill patternType="solid">
        <fgColor theme="0" tint="-0.14999847407452621"/>
        <bgColor indexed="64"/>
      </patternFill>
    </fill>
  </fills>
  <borders count="3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theme="9" tint="-0.249977111117893"/>
      </left>
      <right style="medium">
        <color theme="9" tint="-0.249977111117893"/>
      </right>
      <top style="medium">
        <color theme="9" tint="-0.249977111117893"/>
      </top>
      <bottom style="medium">
        <color theme="9" tint="-0.249977111117893"/>
      </bottom>
      <diagonal/>
    </border>
    <border>
      <left/>
      <right/>
      <top style="thick">
        <color theme="9" tint="-0.499984740745262"/>
      </top>
      <bottom style="thick">
        <color theme="9" tint="-0.499984740745262"/>
      </bottom>
      <diagonal/>
    </border>
    <border>
      <left style="medium">
        <color theme="9" tint="-0.499984740745262"/>
      </left>
      <right/>
      <top style="medium">
        <color theme="9" tint="-0.499984740745262"/>
      </top>
      <bottom/>
      <diagonal/>
    </border>
    <border>
      <left/>
      <right/>
      <top style="medium">
        <color theme="9" tint="-0.499984740745262"/>
      </top>
      <bottom/>
      <diagonal/>
    </border>
    <border>
      <left style="medium">
        <color theme="9" tint="-0.499984740745262"/>
      </left>
      <right/>
      <top/>
      <bottom/>
      <diagonal/>
    </border>
    <border>
      <left style="medium">
        <color theme="9" tint="-0.499984740745262"/>
      </left>
      <right/>
      <top/>
      <bottom style="medium">
        <color theme="9" tint="-0.499984740745262"/>
      </bottom>
      <diagonal/>
    </border>
    <border>
      <left/>
      <right/>
      <top/>
      <bottom style="medium">
        <color theme="9" tint="-0.499984740745262"/>
      </bottom>
      <diagonal/>
    </border>
    <border>
      <left/>
      <right style="medium">
        <color theme="9" tint="-0.499984740745262"/>
      </right>
      <top style="medium">
        <color theme="9" tint="-0.499984740745262"/>
      </top>
      <bottom/>
      <diagonal/>
    </border>
    <border>
      <left/>
      <right style="medium">
        <color theme="9" tint="-0.499984740745262"/>
      </right>
      <top/>
      <bottom/>
      <diagonal/>
    </border>
    <border>
      <left style="medium">
        <color theme="9" tint="-0.499984740745262"/>
      </left>
      <right/>
      <top style="thick">
        <color theme="9" tint="-0.499984740745262"/>
      </top>
      <bottom style="thick">
        <color theme="9" tint="-0.499984740745262"/>
      </bottom>
      <diagonal/>
    </border>
    <border>
      <left/>
      <right style="medium">
        <color theme="9" tint="-0.499984740745262"/>
      </right>
      <top style="thick">
        <color theme="9" tint="-0.499984740745262"/>
      </top>
      <bottom style="thick">
        <color theme="9" tint="-0.499984740745262"/>
      </bottom>
      <diagonal/>
    </border>
    <border>
      <left/>
      <right style="medium">
        <color theme="9" tint="-0.499984740745262"/>
      </right>
      <top/>
      <bottom style="medium">
        <color theme="9" tint="-0.499984740745262"/>
      </bottom>
      <diagonal/>
    </border>
    <border>
      <left/>
      <right style="thin">
        <color theme="9" tint="-0.499984740745262"/>
      </right>
      <top/>
      <bottom/>
      <diagonal/>
    </border>
    <border>
      <left style="thin">
        <color theme="9" tint="-0.499984740745262"/>
      </left>
      <right/>
      <top/>
      <bottom/>
      <diagonal/>
    </border>
    <border>
      <left/>
      <right/>
      <top style="thin">
        <color theme="9" tint="-0.499984740745262"/>
      </top>
      <bottom/>
      <diagonal/>
    </border>
    <border>
      <left style="thin">
        <color theme="9" tint="-0.499984740745262"/>
      </left>
      <right/>
      <top style="thin">
        <color theme="9" tint="-0.499984740745262"/>
      </top>
      <bottom/>
      <diagonal/>
    </border>
    <border>
      <left/>
      <right style="thin">
        <color theme="9" tint="-0.499984740745262"/>
      </right>
      <top style="thin">
        <color theme="9" tint="-0.499984740745262"/>
      </top>
      <bottom/>
      <diagonal/>
    </border>
    <border>
      <left/>
      <right/>
      <top/>
      <bottom style="thin">
        <color theme="9" tint="-0.499984740745262"/>
      </bottom>
      <diagonal/>
    </border>
    <border>
      <left style="thin">
        <color theme="9" tint="-0.499984740745262"/>
      </left>
      <right/>
      <top/>
      <bottom style="thin">
        <color theme="9" tint="-0.499984740745262"/>
      </bottom>
      <diagonal/>
    </border>
    <border>
      <left/>
      <right style="thin">
        <color theme="9" tint="-0.499984740745262"/>
      </right>
      <top/>
      <bottom style="thin">
        <color theme="9" tint="-0.49998474074526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xf numFmtId="164" fontId="1" fillId="0" borderId="0" applyFont="0" applyFill="0" applyBorder="0" applyAlignment="0" applyProtection="0"/>
    <xf numFmtId="0" fontId="3" fillId="0" borderId="0" applyNumberFormat="0" applyFill="0" applyBorder="0" applyAlignment="0" applyProtection="0"/>
    <xf numFmtId="9" fontId="1" fillId="0" borderId="0" applyFont="0" applyFill="0" applyBorder="0" applyAlignment="0" applyProtection="0"/>
  </cellStyleXfs>
  <cellXfs count="279">
    <xf numFmtId="0" fontId="0" fillId="0" borderId="0" xfId="0"/>
    <xf numFmtId="11" fontId="0" fillId="0" borderId="0" xfId="0" applyNumberFormat="1"/>
    <xf numFmtId="2" fontId="0" fillId="0" borderId="0" xfId="0" applyNumberFormat="1"/>
    <xf numFmtId="165" fontId="0" fillId="0" borderId="0" xfId="0" applyNumberFormat="1"/>
    <xf numFmtId="0" fontId="3" fillId="0" borderId="0" xfId="2"/>
    <xf numFmtId="0" fontId="0" fillId="0" borderId="0" xfId="0" applyFill="1"/>
    <xf numFmtId="2" fontId="0" fillId="0" borderId="0" xfId="0" applyNumberFormat="1" applyFill="1"/>
    <xf numFmtId="0" fontId="2" fillId="0" borderId="0" xfId="0" applyFont="1"/>
    <xf numFmtId="0" fontId="4" fillId="0" borderId="0" xfId="0" applyFont="1" applyAlignment="1"/>
    <xf numFmtId="0" fontId="4" fillId="0" borderId="0" xfId="0" applyFont="1"/>
    <xf numFmtId="166" fontId="2" fillId="0" borderId="0" xfId="0" applyNumberFormat="1" applyFont="1"/>
    <xf numFmtId="0" fontId="5" fillId="0" borderId="0" xfId="0" applyFont="1"/>
    <xf numFmtId="167" fontId="0" fillId="0" borderId="0" xfId="0" applyNumberFormat="1"/>
    <xf numFmtId="168" fontId="0" fillId="0" borderId="0" xfId="0" applyNumberFormat="1"/>
    <xf numFmtId="2" fontId="0" fillId="2" borderId="0" xfId="0" applyNumberFormat="1" applyFill="1"/>
    <xf numFmtId="11" fontId="6" fillId="0" borderId="0" xfId="0" applyNumberFormat="1" applyFont="1"/>
    <xf numFmtId="169" fontId="0" fillId="0" borderId="0" xfId="1" applyNumberFormat="1" applyFont="1"/>
    <xf numFmtId="168" fontId="0" fillId="0" borderId="0" xfId="1" applyNumberFormat="1" applyFont="1"/>
    <xf numFmtId="170" fontId="0" fillId="0" borderId="0" xfId="0" applyNumberFormat="1"/>
    <xf numFmtId="9" fontId="0" fillId="0" borderId="0" xfId="3" applyFont="1"/>
    <xf numFmtId="11" fontId="0" fillId="0" borderId="0" xfId="0" applyNumberFormat="1" applyFill="1"/>
    <xf numFmtId="11" fontId="6" fillId="0" borderId="0" xfId="0" applyNumberFormat="1" applyFont="1" applyFill="1"/>
    <xf numFmtId="0" fontId="0" fillId="0" borderId="0" xfId="0" applyNumberFormat="1"/>
    <xf numFmtId="0" fontId="5" fillId="0" borderId="0" xfId="0" applyFont="1" applyFill="1"/>
    <xf numFmtId="168" fontId="0" fillId="0" borderId="0" xfId="0" applyNumberFormat="1" applyFill="1"/>
    <xf numFmtId="169" fontId="0" fillId="0" borderId="0" xfId="1" applyNumberFormat="1" applyFont="1" applyFill="1"/>
    <xf numFmtId="168" fontId="0" fillId="0" borderId="0" xfId="1" applyNumberFormat="1" applyFont="1" applyFill="1"/>
    <xf numFmtId="167" fontId="0" fillId="0" borderId="0" xfId="0" applyNumberFormat="1" applyFill="1"/>
    <xf numFmtId="165" fontId="0" fillId="0" borderId="0" xfId="0" applyNumberFormat="1" applyFill="1"/>
    <xf numFmtId="170" fontId="0" fillId="0" borderId="0" xfId="0" applyNumberFormat="1" applyFill="1"/>
    <xf numFmtId="9" fontId="0" fillId="0" borderId="0" xfId="3" applyFont="1" applyFill="1"/>
    <xf numFmtId="0" fontId="4" fillId="4" borderId="0" xfId="0" applyFont="1" applyFill="1"/>
    <xf numFmtId="2" fontId="6" fillId="0" borderId="0" xfId="0" applyNumberFormat="1" applyFont="1"/>
    <xf numFmtId="11" fontId="7" fillId="0" borderId="0" xfId="0" applyNumberFormat="1" applyFont="1"/>
    <xf numFmtId="0" fontId="8" fillId="0" borderId="0" xfId="0" applyFont="1" applyFill="1"/>
    <xf numFmtId="0" fontId="8" fillId="0" borderId="0" xfId="0" applyFont="1"/>
    <xf numFmtId="0" fontId="0" fillId="0" borderId="0" xfId="0" applyAlignment="1">
      <alignment horizontal="right"/>
    </xf>
    <xf numFmtId="0" fontId="0" fillId="0" borderId="0" xfId="0" applyAlignment="1">
      <alignment horizontal="center"/>
    </xf>
    <xf numFmtId="11" fontId="0" fillId="0" borderId="0" xfId="0" applyNumberFormat="1" applyAlignment="1">
      <alignment horizontal="center"/>
    </xf>
    <xf numFmtId="11" fontId="0" fillId="0" borderId="0" xfId="0" applyNumberFormat="1" applyFill="1" applyAlignment="1">
      <alignment horizontal="center"/>
    </xf>
    <xf numFmtId="0" fontId="9" fillId="0" borderId="0" xfId="0" applyNumberFormat="1" applyFont="1" applyFill="1" applyAlignment="1">
      <alignment horizontal="center"/>
    </xf>
    <xf numFmtId="0" fontId="0" fillId="0" borderId="0" xfId="0" applyFill="1" applyAlignment="1">
      <alignment horizontal="center"/>
    </xf>
    <xf numFmtId="0" fontId="0" fillId="5" borderId="0" xfId="0" applyFill="1"/>
    <xf numFmtId="0" fontId="0" fillId="6" borderId="0" xfId="0" applyFill="1"/>
    <xf numFmtId="0" fontId="0" fillId="7" borderId="0" xfId="0" applyFill="1"/>
    <xf numFmtId="0" fontId="0" fillId="8" borderId="0" xfId="0" applyFill="1"/>
    <xf numFmtId="0" fontId="0" fillId="9" borderId="0" xfId="0" applyFill="1"/>
    <xf numFmtId="0" fontId="0" fillId="10" borderId="0" xfId="0" applyFill="1"/>
    <xf numFmtId="0" fontId="0" fillId="11" borderId="0" xfId="0" applyFill="1"/>
    <xf numFmtId="0" fontId="0" fillId="12" borderId="0" xfId="0" applyFill="1"/>
    <xf numFmtId="0" fontId="0" fillId="13" borderId="0" xfId="0" applyFill="1"/>
    <xf numFmtId="0" fontId="0" fillId="0" borderId="0" xfId="0" applyBorder="1"/>
    <xf numFmtId="0" fontId="0" fillId="0" borderId="0" xfId="0" applyFill="1" applyBorder="1"/>
    <xf numFmtId="1" fontId="0" fillId="0" borderId="0" xfId="0" applyNumberFormat="1"/>
    <xf numFmtId="0" fontId="0" fillId="14" borderId="0" xfId="0" applyFill="1"/>
    <xf numFmtId="0" fontId="0" fillId="5" borderId="0" xfId="0" applyFill="1" applyAlignment="1">
      <alignment horizontal="center"/>
    </xf>
    <xf numFmtId="0" fontId="0" fillId="6" borderId="0" xfId="0" applyFill="1" applyAlignment="1">
      <alignment horizontal="center"/>
    </xf>
    <xf numFmtId="0" fontId="0" fillId="7" borderId="0" xfId="0" applyFill="1" applyAlignment="1">
      <alignment horizontal="center"/>
    </xf>
    <xf numFmtId="0" fontId="0" fillId="14" borderId="0" xfId="0" applyFill="1" applyAlignment="1">
      <alignment horizontal="center"/>
    </xf>
    <xf numFmtId="0" fontId="0" fillId="9" borderId="0" xfId="0" applyFill="1" applyAlignment="1">
      <alignment horizontal="center"/>
    </xf>
    <xf numFmtId="0" fontId="0" fillId="10" borderId="0" xfId="0" applyFill="1" applyAlignment="1">
      <alignment horizontal="center"/>
    </xf>
    <xf numFmtId="0" fontId="0" fillId="11" borderId="0" xfId="0" applyFill="1" applyAlignment="1">
      <alignment horizontal="center"/>
    </xf>
    <xf numFmtId="0" fontId="0" fillId="12" borderId="0" xfId="0" applyFill="1" applyAlignment="1">
      <alignment horizontal="center"/>
    </xf>
    <xf numFmtId="0" fontId="12" fillId="0" borderId="0" xfId="0" applyFont="1"/>
    <xf numFmtId="0" fontId="0" fillId="15" borderId="0" xfId="0" applyFill="1"/>
    <xf numFmtId="9" fontId="0" fillId="15" borderId="0" xfId="0" applyNumberFormat="1" applyFill="1"/>
    <xf numFmtId="171" fontId="0" fillId="0" borderId="0" xfId="3" applyNumberFormat="1" applyFont="1"/>
    <xf numFmtId="172" fontId="0" fillId="0" borderId="0" xfId="1" applyNumberFormat="1" applyFont="1"/>
    <xf numFmtId="171" fontId="0" fillId="15" borderId="0" xfId="3" applyNumberFormat="1" applyFont="1" applyFill="1"/>
    <xf numFmtId="0" fontId="0" fillId="8" borderId="9" xfId="0" applyFill="1" applyBorder="1" applyAlignment="1">
      <alignment horizontal="center"/>
    </xf>
    <xf numFmtId="0" fontId="0" fillId="8" borderId="10" xfId="0" applyFill="1" applyBorder="1" applyAlignment="1">
      <alignment horizontal="center"/>
    </xf>
    <xf numFmtId="0" fontId="0" fillId="8" borderId="11" xfId="0" applyFill="1" applyBorder="1"/>
    <xf numFmtId="0" fontId="0" fillId="8" borderId="12" xfId="0" applyFill="1" applyBorder="1"/>
    <xf numFmtId="1" fontId="0" fillId="0" borderId="0" xfId="0" applyNumberFormat="1" applyFill="1"/>
    <xf numFmtId="1" fontId="0" fillId="3" borderId="0" xfId="0" applyNumberFormat="1" applyFill="1" applyBorder="1"/>
    <xf numFmtId="2" fontId="0" fillId="2" borderId="0" xfId="0" applyNumberFormat="1" applyFill="1" applyBorder="1"/>
    <xf numFmtId="11" fontId="6" fillId="0" borderId="0" xfId="0" applyNumberFormat="1" applyFont="1" applyBorder="1"/>
    <xf numFmtId="11" fontId="0" fillId="0" borderId="0" xfId="0" applyNumberFormat="1" applyBorder="1"/>
    <xf numFmtId="168" fontId="0" fillId="0" borderId="0" xfId="0" applyNumberFormat="1" applyBorder="1"/>
    <xf numFmtId="169" fontId="0" fillId="0" borderId="0" xfId="1" applyNumberFormat="1" applyFont="1" applyBorder="1"/>
    <xf numFmtId="168" fontId="0" fillId="0" borderId="0" xfId="1" applyNumberFormat="1" applyFont="1" applyBorder="1"/>
    <xf numFmtId="165" fontId="0" fillId="0" borderId="0" xfId="0" applyNumberFormat="1" applyBorder="1"/>
    <xf numFmtId="9" fontId="0" fillId="0" borderId="0" xfId="0" applyNumberFormat="1"/>
    <xf numFmtId="0" fontId="4" fillId="0" borderId="0" xfId="0" applyFont="1" applyFill="1"/>
    <xf numFmtId="171" fontId="0" fillId="0" borderId="0" xfId="3" applyNumberFormat="1" applyFont="1" applyFill="1"/>
    <xf numFmtId="0" fontId="12" fillId="0" borderId="0" xfId="0" applyFont="1" applyFill="1"/>
    <xf numFmtId="9" fontId="0" fillId="0" borderId="0" xfId="0" applyNumberFormat="1" applyFill="1"/>
    <xf numFmtId="172" fontId="0" fillId="0" borderId="0" xfId="1" applyNumberFormat="1" applyFont="1" applyFill="1"/>
    <xf numFmtId="0" fontId="0" fillId="0" borderId="0" xfId="0" applyFont="1" applyFill="1"/>
    <xf numFmtId="9" fontId="0" fillId="0" borderId="0" xfId="3" applyNumberFormat="1" applyFont="1" applyFill="1"/>
    <xf numFmtId="0" fontId="0" fillId="5" borderId="0" xfId="0" applyFill="1" applyBorder="1"/>
    <xf numFmtId="0" fontId="4" fillId="0" borderId="0" xfId="0" applyFont="1" applyBorder="1"/>
    <xf numFmtId="11" fontId="0" fillId="0" borderId="0" xfId="0" applyNumberFormat="1" applyFill="1" applyBorder="1"/>
    <xf numFmtId="0" fontId="9" fillId="0" borderId="0" xfId="0" applyNumberFormat="1" applyFont="1" applyFill="1" applyBorder="1" applyAlignment="1">
      <alignment horizontal="center"/>
    </xf>
    <xf numFmtId="167" fontId="0" fillId="0" borderId="0" xfId="0" applyNumberFormat="1" applyBorder="1"/>
    <xf numFmtId="2" fontId="0" fillId="0" borderId="0" xfId="0" applyNumberFormat="1" applyBorder="1"/>
    <xf numFmtId="2" fontId="0" fillId="0" borderId="0" xfId="0" applyNumberFormat="1" applyFill="1" applyBorder="1"/>
    <xf numFmtId="0" fontId="5" fillId="0" borderId="15" xfId="0" applyFont="1" applyBorder="1"/>
    <xf numFmtId="0" fontId="5" fillId="0" borderId="16" xfId="0" applyFont="1" applyBorder="1"/>
    <xf numFmtId="0" fontId="9" fillId="0" borderId="16" xfId="0" applyNumberFormat="1" applyFont="1" applyFill="1" applyBorder="1" applyAlignment="1">
      <alignment horizontal="center"/>
    </xf>
    <xf numFmtId="11" fontId="6" fillId="0" borderId="16" xfId="0" applyNumberFormat="1" applyFont="1" applyBorder="1"/>
    <xf numFmtId="11" fontId="0" fillId="0" borderId="16" xfId="0" applyNumberFormat="1" applyBorder="1"/>
    <xf numFmtId="168" fontId="0" fillId="0" borderId="16" xfId="0" applyNumberFormat="1" applyBorder="1"/>
    <xf numFmtId="169" fontId="0" fillId="0" borderId="16" xfId="1" applyNumberFormat="1" applyFont="1" applyBorder="1"/>
    <xf numFmtId="168" fontId="0" fillId="0" borderId="16" xfId="1" applyNumberFormat="1" applyFont="1" applyBorder="1"/>
    <xf numFmtId="167" fontId="0" fillId="0" borderId="16" xfId="0" applyNumberFormat="1" applyBorder="1"/>
    <xf numFmtId="165" fontId="0" fillId="0" borderId="16" xfId="0" applyNumberFormat="1" applyBorder="1"/>
    <xf numFmtId="2" fontId="0" fillId="0" borderId="16" xfId="0" applyNumberFormat="1" applyBorder="1"/>
    <xf numFmtId="170" fontId="0" fillId="0" borderId="16" xfId="0" applyNumberFormat="1" applyBorder="1"/>
    <xf numFmtId="0" fontId="0" fillId="0" borderId="16" xfId="0" applyBorder="1"/>
    <xf numFmtId="0" fontId="5" fillId="0" borderId="17" xfId="0" applyFont="1" applyBorder="1"/>
    <xf numFmtId="0" fontId="5" fillId="0" borderId="0" xfId="0" applyFont="1" applyBorder="1"/>
    <xf numFmtId="170" fontId="0" fillId="0" borderId="0" xfId="0" applyNumberFormat="1" applyBorder="1"/>
    <xf numFmtId="0" fontId="5" fillId="0" borderId="18" xfId="0" applyFont="1" applyBorder="1"/>
    <xf numFmtId="0" fontId="5" fillId="0" borderId="19" xfId="0" applyFont="1" applyBorder="1"/>
    <xf numFmtId="0" fontId="9" fillId="0" borderId="19" xfId="0" applyNumberFormat="1" applyFont="1" applyFill="1" applyBorder="1" applyAlignment="1">
      <alignment horizontal="center"/>
    </xf>
    <xf numFmtId="11" fontId="6" fillId="0" borderId="19" xfId="0" applyNumberFormat="1" applyFont="1" applyBorder="1"/>
    <xf numFmtId="11" fontId="0" fillId="0" borderId="19" xfId="0" applyNumberFormat="1" applyBorder="1"/>
    <xf numFmtId="168" fontId="0" fillId="0" borderId="19" xfId="0" applyNumberFormat="1" applyBorder="1"/>
    <xf numFmtId="169" fontId="0" fillId="0" borderId="19" xfId="1" applyNumberFormat="1" applyFont="1" applyBorder="1"/>
    <xf numFmtId="168" fontId="0" fillId="0" borderId="19" xfId="1" applyNumberFormat="1" applyFont="1" applyBorder="1"/>
    <xf numFmtId="167" fontId="0" fillId="0" borderId="19" xfId="0" applyNumberFormat="1" applyBorder="1"/>
    <xf numFmtId="165" fontId="0" fillId="0" borderId="19" xfId="0" applyNumberFormat="1" applyBorder="1"/>
    <xf numFmtId="2" fontId="0" fillId="0" borderId="19" xfId="0" applyNumberFormat="1" applyBorder="1"/>
    <xf numFmtId="170" fontId="0" fillId="0" borderId="19" xfId="0" applyNumberFormat="1" applyBorder="1"/>
    <xf numFmtId="0" fontId="0" fillId="0" borderId="19" xfId="0" applyBorder="1"/>
    <xf numFmtId="0" fontId="0" fillId="0" borderId="15" xfId="0" applyBorder="1"/>
    <xf numFmtId="0" fontId="0" fillId="0" borderId="20" xfId="0" applyBorder="1"/>
    <xf numFmtId="0" fontId="4" fillId="0" borderId="17" xfId="0" applyFont="1" applyBorder="1"/>
    <xf numFmtId="0" fontId="4" fillId="0" borderId="21" xfId="0" applyFont="1" applyBorder="1"/>
    <xf numFmtId="0" fontId="0" fillId="0" borderId="17" xfId="0" applyBorder="1"/>
    <xf numFmtId="0" fontId="0" fillId="0" borderId="21" xfId="0" applyBorder="1"/>
    <xf numFmtId="11" fontId="0" fillId="0" borderId="17" xfId="0" applyNumberFormat="1" applyBorder="1"/>
    <xf numFmtId="11" fontId="0" fillId="0" borderId="21" xfId="0" applyNumberFormat="1" applyBorder="1"/>
    <xf numFmtId="2" fontId="0" fillId="2" borderId="15" xfId="0" applyNumberFormat="1" applyFill="1" applyBorder="1"/>
    <xf numFmtId="2" fontId="0" fillId="0" borderId="17" xfId="0" applyNumberFormat="1" applyBorder="1"/>
    <xf numFmtId="2" fontId="0" fillId="0" borderId="18" xfId="0" applyNumberFormat="1" applyBorder="1"/>
    <xf numFmtId="2" fontId="0" fillId="2" borderId="24" xfId="0" applyNumberFormat="1" applyFill="1" applyBorder="1"/>
    <xf numFmtId="2" fontId="0" fillId="0" borderId="21" xfId="0" applyNumberFormat="1" applyBorder="1"/>
    <xf numFmtId="2" fontId="0" fillId="0" borderId="17" xfId="0" applyNumberFormat="1" applyFill="1" applyBorder="1"/>
    <xf numFmtId="2" fontId="0" fillId="0" borderId="21" xfId="0" applyNumberFormat="1" applyFill="1" applyBorder="1"/>
    <xf numFmtId="0" fontId="0" fillId="0" borderId="0" xfId="0" applyFont="1"/>
    <xf numFmtId="170" fontId="0" fillId="0" borderId="0" xfId="0" applyNumberFormat="1" applyFill="1" applyBorder="1"/>
    <xf numFmtId="165" fontId="0" fillId="0" borderId="17" xfId="0" applyNumberFormat="1" applyFill="1" applyBorder="1"/>
    <xf numFmtId="165" fontId="0" fillId="0" borderId="0" xfId="0" applyNumberFormat="1" applyFill="1" applyBorder="1"/>
    <xf numFmtId="165" fontId="0" fillId="0" borderId="21" xfId="0" applyNumberFormat="1" applyFill="1" applyBorder="1"/>
    <xf numFmtId="0" fontId="4" fillId="0" borderId="25" xfId="0" applyFont="1" applyBorder="1"/>
    <xf numFmtId="165" fontId="0" fillId="0" borderId="25" xfId="0" applyNumberFormat="1" applyFill="1" applyBorder="1"/>
    <xf numFmtId="0" fontId="0" fillId="0" borderId="25" xfId="0" applyBorder="1"/>
    <xf numFmtId="11" fontId="0" fillId="0" borderId="25" xfId="0" applyNumberFormat="1" applyBorder="1"/>
    <xf numFmtId="2" fontId="0" fillId="0" borderId="25" xfId="0" applyNumberFormat="1" applyBorder="1"/>
    <xf numFmtId="2" fontId="0" fillId="0" borderId="25" xfId="0" applyNumberFormat="1" applyFill="1" applyBorder="1"/>
    <xf numFmtId="0" fontId="0" fillId="0" borderId="25" xfId="0" applyFill="1" applyBorder="1"/>
    <xf numFmtId="0" fontId="4" fillId="0" borderId="26" xfId="0" applyFont="1" applyBorder="1"/>
    <xf numFmtId="165" fontId="0" fillId="0" borderId="26" xfId="0" applyNumberFormat="1" applyFill="1" applyBorder="1"/>
    <xf numFmtId="0" fontId="0" fillId="0" borderId="26" xfId="0" applyBorder="1"/>
    <xf numFmtId="11" fontId="0" fillId="0" borderId="26" xfId="0" applyNumberFormat="1" applyBorder="1"/>
    <xf numFmtId="2" fontId="0" fillId="0" borderId="26" xfId="0" applyNumberFormat="1" applyBorder="1"/>
    <xf numFmtId="2" fontId="0" fillId="0" borderId="26" xfId="0" applyNumberFormat="1" applyFill="1" applyBorder="1"/>
    <xf numFmtId="0" fontId="0" fillId="0" borderId="26" xfId="0" applyFill="1" applyBorder="1"/>
    <xf numFmtId="0" fontId="5" fillId="0" borderId="27" xfId="0" applyFont="1" applyBorder="1"/>
    <xf numFmtId="0" fontId="9" fillId="0" borderId="27" xfId="0" applyNumberFormat="1" applyFont="1" applyFill="1" applyBorder="1" applyAlignment="1">
      <alignment horizontal="center"/>
    </xf>
    <xf numFmtId="11" fontId="6" fillId="0" borderId="27" xfId="0" applyNumberFormat="1" applyFont="1" applyBorder="1"/>
    <xf numFmtId="11" fontId="0" fillId="0" borderId="27" xfId="0" applyNumberFormat="1" applyBorder="1"/>
    <xf numFmtId="168" fontId="0" fillId="0" borderId="27" xfId="0" applyNumberFormat="1" applyBorder="1"/>
    <xf numFmtId="169" fontId="0" fillId="0" borderId="27" xfId="1" applyNumberFormat="1" applyFont="1" applyBorder="1"/>
    <xf numFmtId="168" fontId="0" fillId="0" borderId="27" xfId="1" applyNumberFormat="1" applyFont="1" applyBorder="1"/>
    <xf numFmtId="167" fontId="0" fillId="0" borderId="27" xfId="0" applyNumberFormat="1" applyBorder="1"/>
    <xf numFmtId="165" fontId="0" fillId="0" borderId="27" xfId="0" applyNumberFormat="1" applyBorder="1"/>
    <xf numFmtId="2" fontId="0" fillId="0" borderId="27" xfId="0" applyNumberFormat="1" applyBorder="1"/>
    <xf numFmtId="170" fontId="0" fillId="0" borderId="27" xfId="0" applyNumberFormat="1" applyBorder="1"/>
    <xf numFmtId="2" fontId="0" fillId="2" borderId="28" xfId="0" applyNumberFormat="1" applyFill="1" applyBorder="1"/>
    <xf numFmtId="0" fontId="0" fillId="0" borderId="27" xfId="0" applyBorder="1"/>
    <xf numFmtId="0" fontId="0" fillId="0" borderId="29" xfId="0" applyBorder="1"/>
    <xf numFmtId="0" fontId="5" fillId="0" borderId="30" xfId="0" applyFont="1" applyBorder="1"/>
    <xf numFmtId="0" fontId="9" fillId="0" borderId="30" xfId="0" applyNumberFormat="1" applyFont="1" applyFill="1" applyBorder="1" applyAlignment="1">
      <alignment horizontal="center"/>
    </xf>
    <xf numFmtId="11" fontId="6" fillId="0" borderId="30" xfId="0" applyNumberFormat="1" applyFont="1" applyBorder="1"/>
    <xf numFmtId="11" fontId="0" fillId="0" borderId="30" xfId="0" applyNumberFormat="1" applyBorder="1"/>
    <xf numFmtId="168" fontId="0" fillId="0" borderId="30" xfId="0" applyNumberFormat="1" applyBorder="1"/>
    <xf numFmtId="169" fontId="0" fillId="0" borderId="30" xfId="1" applyNumberFormat="1" applyFont="1" applyBorder="1"/>
    <xf numFmtId="168" fontId="0" fillId="0" borderId="30" xfId="1" applyNumberFormat="1" applyFont="1" applyBorder="1"/>
    <xf numFmtId="167" fontId="0" fillId="0" borderId="30" xfId="0" applyNumberFormat="1" applyBorder="1"/>
    <xf numFmtId="165" fontId="0" fillId="0" borderId="30" xfId="0" applyNumberFormat="1" applyBorder="1"/>
    <xf numFmtId="2" fontId="0" fillId="0" borderId="30" xfId="0" applyNumberFormat="1" applyBorder="1"/>
    <xf numFmtId="170" fontId="0" fillId="0" borderId="30" xfId="0" applyNumberFormat="1" applyBorder="1"/>
    <xf numFmtId="2" fontId="0" fillId="0" borderId="31" xfId="0" applyNumberFormat="1" applyBorder="1"/>
    <xf numFmtId="2" fontId="0" fillId="2" borderId="32" xfId="0" applyNumberFormat="1" applyFill="1" applyBorder="1"/>
    <xf numFmtId="0" fontId="0" fillId="0" borderId="30" xfId="0" applyBorder="1"/>
    <xf numFmtId="1" fontId="0" fillId="4" borderId="0" xfId="0" applyNumberFormat="1" applyFill="1"/>
    <xf numFmtId="1" fontId="0" fillId="4" borderId="0" xfId="0" applyNumberFormat="1" applyFill="1" applyBorder="1"/>
    <xf numFmtId="1" fontId="0" fillId="4" borderId="25" xfId="0" applyNumberFormat="1" applyFill="1" applyBorder="1"/>
    <xf numFmtId="1" fontId="0" fillId="4" borderId="22" xfId="0" applyNumberFormat="1" applyFill="1" applyBorder="1"/>
    <xf numFmtId="1" fontId="0" fillId="4" borderId="14" xfId="0" applyNumberFormat="1" applyFill="1" applyBorder="1"/>
    <xf numFmtId="1" fontId="0" fillId="4" borderId="23" xfId="0" applyNumberFormat="1" applyFill="1" applyBorder="1"/>
    <xf numFmtId="1" fontId="0" fillId="3" borderId="0" xfId="0" applyNumberFormat="1" applyFill="1"/>
    <xf numFmtId="1" fontId="0" fillId="3" borderId="17" xfId="0" applyNumberFormat="1" applyFill="1" applyBorder="1"/>
    <xf numFmtId="1" fontId="0" fillId="3" borderId="21" xfId="0" applyNumberFormat="1" applyFill="1" applyBorder="1"/>
    <xf numFmtId="1" fontId="0" fillId="4" borderId="26" xfId="0" applyNumberFormat="1" applyFill="1" applyBorder="1"/>
    <xf numFmtId="1" fontId="0" fillId="3" borderId="26" xfId="0" applyNumberFormat="1" applyFill="1" applyBorder="1"/>
    <xf numFmtId="1" fontId="0" fillId="3" borderId="25" xfId="0" applyNumberFormat="1" applyFill="1" applyBorder="1"/>
    <xf numFmtId="173" fontId="0" fillId="0" borderId="0" xfId="1" applyNumberFormat="1" applyFont="1" applyFill="1"/>
    <xf numFmtId="173" fontId="0" fillId="0" borderId="0" xfId="1" applyNumberFormat="1" applyFont="1" applyFill="1" applyBorder="1"/>
    <xf numFmtId="0" fontId="0" fillId="13" borderId="0" xfId="0" applyFill="1" applyBorder="1"/>
    <xf numFmtId="0" fontId="0" fillId="7" borderId="0" xfId="0" applyFill="1" applyBorder="1"/>
    <xf numFmtId="0" fontId="0" fillId="5" borderId="0" xfId="0" applyFill="1" applyBorder="1" applyAlignment="1">
      <alignment horizontal="center"/>
    </xf>
    <xf numFmtId="0" fontId="0" fillId="6" borderId="0" xfId="0" applyFill="1" applyBorder="1" applyAlignment="1">
      <alignment horizontal="center"/>
    </xf>
    <xf numFmtId="0" fontId="0" fillId="7" borderId="0" xfId="0" applyFill="1" applyBorder="1" applyAlignment="1">
      <alignment horizontal="center"/>
    </xf>
    <xf numFmtId="0" fontId="0" fillId="8" borderId="0" xfId="0" applyFill="1" applyBorder="1" applyAlignment="1">
      <alignment horizontal="center"/>
    </xf>
    <xf numFmtId="0" fontId="0" fillId="14" borderId="0" xfId="0" applyFill="1" applyBorder="1" applyAlignment="1">
      <alignment horizontal="center"/>
    </xf>
    <xf numFmtId="0" fontId="0" fillId="9" borderId="0" xfId="0" applyFill="1" applyBorder="1" applyAlignment="1">
      <alignment horizontal="center"/>
    </xf>
    <xf numFmtId="0" fontId="0" fillId="10" borderId="0" xfId="0" applyFill="1" applyBorder="1" applyAlignment="1">
      <alignment horizontal="center"/>
    </xf>
    <xf numFmtId="0" fontId="0" fillId="11" borderId="0" xfId="0" applyFill="1" applyBorder="1" applyAlignment="1">
      <alignment horizontal="center"/>
    </xf>
    <xf numFmtId="0" fontId="0" fillId="12" borderId="0" xfId="0" applyFill="1" applyBorder="1" applyAlignment="1">
      <alignment horizontal="center"/>
    </xf>
    <xf numFmtId="0" fontId="0" fillId="6" borderId="0" xfId="0" applyFill="1" applyBorder="1"/>
    <xf numFmtId="0" fontId="0" fillId="8" borderId="0" xfId="0" applyFill="1" applyBorder="1"/>
    <xf numFmtId="0" fontId="0" fillId="14" borderId="0" xfId="0" applyFill="1" applyBorder="1"/>
    <xf numFmtId="0" fontId="0" fillId="9" borderId="0" xfId="0" applyFill="1" applyBorder="1"/>
    <xf numFmtId="0" fontId="0" fillId="10" borderId="0" xfId="0" applyFill="1" applyBorder="1"/>
    <xf numFmtId="0" fontId="0" fillId="11" borderId="0" xfId="0" applyFill="1" applyBorder="1"/>
    <xf numFmtId="0" fontId="0" fillId="12" borderId="0" xfId="0" applyFill="1" applyBorder="1"/>
    <xf numFmtId="1" fontId="0" fillId="0" borderId="0" xfId="0" applyNumberFormat="1" applyBorder="1"/>
    <xf numFmtId="171" fontId="0" fillId="0" borderId="0" xfId="0" applyNumberFormat="1"/>
    <xf numFmtId="171" fontId="0" fillId="0" borderId="33" xfId="0" applyNumberFormat="1" applyBorder="1"/>
    <xf numFmtId="171" fontId="0" fillId="0" borderId="34" xfId="0" applyNumberFormat="1" applyBorder="1"/>
    <xf numFmtId="171" fontId="0" fillId="0" borderId="35" xfId="0" applyNumberFormat="1" applyBorder="1"/>
    <xf numFmtId="171" fontId="14" fillId="0" borderId="0" xfId="0" applyNumberFormat="1" applyFont="1" applyAlignment="1">
      <alignment horizontal="center"/>
    </xf>
    <xf numFmtId="0" fontId="15" fillId="0" borderId="0" xfId="0" applyFont="1" applyAlignment="1">
      <alignment horizontal="center"/>
    </xf>
    <xf numFmtId="9" fontId="14" fillId="0" borderId="0" xfId="3" applyFont="1" applyAlignment="1">
      <alignment horizontal="center"/>
    </xf>
    <xf numFmtId="9" fontId="0" fillId="0" borderId="33" xfId="0" applyNumberFormat="1" applyBorder="1"/>
    <xf numFmtId="9" fontId="0" fillId="0" borderId="34" xfId="0" applyNumberFormat="1" applyBorder="1"/>
    <xf numFmtId="9" fontId="0" fillId="0" borderId="35" xfId="0" applyNumberFormat="1" applyBorder="1"/>
    <xf numFmtId="9" fontId="0" fillId="15" borderId="0" xfId="3" applyNumberFormat="1" applyFont="1" applyFill="1"/>
    <xf numFmtId="9" fontId="0" fillId="0" borderId="0" xfId="3" applyNumberFormat="1" applyFont="1"/>
    <xf numFmtId="0" fontId="0" fillId="16" borderId="0" xfId="0" applyFill="1"/>
    <xf numFmtId="0" fontId="0" fillId="17" borderId="0" xfId="0" applyFill="1" applyBorder="1"/>
    <xf numFmtId="0" fontId="0" fillId="17" borderId="0" xfId="0" applyFill="1"/>
    <xf numFmtId="0" fontId="0" fillId="17" borderId="5" xfId="0" applyFill="1" applyBorder="1"/>
    <xf numFmtId="1" fontId="0" fillId="17" borderId="0" xfId="0" applyNumberFormat="1" applyFill="1" applyBorder="1"/>
    <xf numFmtId="170" fontId="0" fillId="18" borderId="0" xfId="0" applyNumberFormat="1" applyFill="1" applyBorder="1"/>
    <xf numFmtId="170" fontId="0" fillId="18" borderId="7" xfId="0" applyNumberFormat="1" applyFill="1" applyBorder="1"/>
    <xf numFmtId="0" fontId="0" fillId="18" borderId="0" xfId="0" applyFill="1" applyBorder="1"/>
    <xf numFmtId="0" fontId="0" fillId="18" borderId="7" xfId="0" applyFill="1" applyBorder="1"/>
    <xf numFmtId="1" fontId="0" fillId="17" borderId="0" xfId="0" applyNumberFormat="1" applyFill="1"/>
    <xf numFmtId="165" fontId="0" fillId="17" borderId="0" xfId="0" applyNumberFormat="1" applyFill="1" applyBorder="1"/>
    <xf numFmtId="0" fontId="13" fillId="17" borderId="0" xfId="0" applyFont="1" applyFill="1" applyBorder="1"/>
    <xf numFmtId="0" fontId="0" fillId="19" borderId="0" xfId="0" applyNumberFormat="1" applyFill="1" applyBorder="1"/>
    <xf numFmtId="0" fontId="0" fillId="19" borderId="0" xfId="0" applyFill="1" applyBorder="1"/>
    <xf numFmtId="0" fontId="0" fillId="12" borderId="1" xfId="0" applyFill="1" applyBorder="1"/>
    <xf numFmtId="0" fontId="0" fillId="12" borderId="2" xfId="0" applyFill="1" applyBorder="1"/>
    <xf numFmtId="0" fontId="0" fillId="12" borderId="3" xfId="0" applyFill="1" applyBorder="1"/>
    <xf numFmtId="0" fontId="0" fillId="12" borderId="4" xfId="0" applyFill="1" applyBorder="1"/>
    <xf numFmtId="0" fontId="0" fillId="12" borderId="5" xfId="0" applyFill="1" applyBorder="1"/>
    <xf numFmtId="0" fontId="0" fillId="12" borderId="6" xfId="0" applyFill="1" applyBorder="1"/>
    <xf numFmtId="0" fontId="0" fillId="12" borderId="7" xfId="0" applyFill="1" applyBorder="1"/>
    <xf numFmtId="0" fontId="0" fillId="12" borderId="8" xfId="0" applyFill="1" applyBorder="1"/>
    <xf numFmtId="0" fontId="0" fillId="17" borderId="13" xfId="0" applyNumberFormat="1" applyFill="1" applyBorder="1"/>
    <xf numFmtId="0" fontId="13" fillId="17" borderId="0" xfId="0" applyFont="1" applyFill="1"/>
    <xf numFmtId="165" fontId="0" fillId="17" borderId="13" xfId="0" applyNumberFormat="1" applyFill="1" applyBorder="1"/>
    <xf numFmtId="1" fontId="0" fillId="12" borderId="6" xfId="0" applyNumberFormat="1" applyFill="1" applyBorder="1"/>
    <xf numFmtId="1" fontId="0" fillId="12" borderId="7" xfId="0" applyNumberFormat="1" applyFill="1" applyBorder="1"/>
    <xf numFmtId="1" fontId="0" fillId="12" borderId="8" xfId="0" applyNumberFormat="1" applyFill="1" applyBorder="1"/>
    <xf numFmtId="170" fontId="0" fillId="12" borderId="0" xfId="0" applyNumberFormat="1" applyFill="1" applyBorder="1"/>
    <xf numFmtId="170" fontId="0" fillId="12" borderId="7" xfId="0" applyNumberFormat="1" applyFill="1" applyBorder="1"/>
    <xf numFmtId="0" fontId="0" fillId="12" borderId="36" xfId="0" applyFill="1" applyBorder="1"/>
    <xf numFmtId="0" fontId="0" fillId="12" borderId="37" xfId="0" applyFill="1" applyBorder="1"/>
    <xf numFmtId="0" fontId="0" fillId="12" borderId="38" xfId="0" applyFill="1" applyBorder="1"/>
    <xf numFmtId="1" fontId="0" fillId="12" borderId="1" xfId="0" applyNumberFormat="1" applyFill="1" applyBorder="1"/>
    <xf numFmtId="1" fontId="0" fillId="12" borderId="2" xfId="0" applyNumberFormat="1" applyFill="1" applyBorder="1"/>
    <xf numFmtId="1" fontId="0" fillId="12" borderId="3" xfId="0" applyNumberFormat="1" applyFill="1" applyBorder="1"/>
    <xf numFmtId="1" fontId="0" fillId="12" borderId="4" xfId="0" applyNumberFormat="1" applyFill="1" applyBorder="1"/>
    <xf numFmtId="1" fontId="0" fillId="12" borderId="0" xfId="0" applyNumberFormat="1" applyFill="1" applyBorder="1"/>
    <xf numFmtId="1" fontId="0" fillId="12" borderId="5" xfId="0" applyNumberFormat="1" applyFill="1" applyBorder="1"/>
    <xf numFmtId="1" fontId="0" fillId="12" borderId="37" xfId="0" applyNumberFormat="1" applyFill="1" applyBorder="1"/>
    <xf numFmtId="0" fontId="16" fillId="0" borderId="0" xfId="0" applyFont="1"/>
    <xf numFmtId="17" fontId="0" fillId="0" borderId="0" xfId="0" applyNumberFormat="1"/>
    <xf numFmtId="0" fontId="4" fillId="20" borderId="0" xfId="0" applyFont="1" applyFill="1"/>
    <xf numFmtId="0" fontId="0" fillId="20" borderId="0" xfId="0" applyFill="1"/>
    <xf numFmtId="0" fontId="17" fillId="0" borderId="0" xfId="0" applyFont="1"/>
    <xf numFmtId="0" fontId="17" fillId="0" borderId="0" xfId="0" applyFont="1" applyAlignment="1">
      <alignment horizontal="right"/>
    </xf>
  </cellXfs>
  <cellStyles count="4">
    <cellStyle name="Comma" xfId="1" builtinId="3"/>
    <cellStyle name="Hyperlink" xfId="2" builtinId="8"/>
    <cellStyle name="Normal" xfId="0" builtinId="0"/>
    <cellStyle name="Percent" xfId="3" builtinId="5"/>
  </cellStyles>
  <dxfs count="34">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dxf>
    <dxf>
      <font>
        <color theme="0"/>
      </font>
    </dxf>
    <dxf>
      <font>
        <strike/>
        <color theme="0"/>
      </font>
    </dxf>
    <dxf>
      <font>
        <color theme="0"/>
      </font>
    </dxf>
    <dxf>
      <font>
        <color theme="0"/>
      </font>
    </dxf>
    <dxf>
      <font>
        <strike/>
        <color theme="0"/>
      </font>
    </dxf>
    <dxf>
      <font>
        <color theme="0"/>
      </font>
    </dxf>
    <dxf>
      <font>
        <color theme="0"/>
      </font>
    </dxf>
    <dxf>
      <font>
        <strike/>
        <color theme="0"/>
      </font>
    </dxf>
    <dxf>
      <font>
        <color theme="0"/>
      </font>
    </dxf>
    <dxf>
      <font>
        <color theme="0"/>
      </font>
    </dxf>
    <dxf>
      <font>
        <strike/>
        <color theme="0"/>
      </font>
    </dxf>
    <dxf>
      <font>
        <color theme="0"/>
      </font>
    </dxf>
    <dxf>
      <font>
        <color theme="0"/>
      </font>
    </dxf>
    <dxf>
      <font>
        <strike/>
        <color theme="0"/>
      </font>
    </dxf>
    <dxf>
      <font>
        <color theme="0"/>
      </font>
    </dxf>
    <dxf>
      <font>
        <color theme="0"/>
      </font>
    </dxf>
    <dxf>
      <font>
        <strike/>
        <color theme="0"/>
      </font>
    </dxf>
    <dxf>
      <font>
        <color theme="0"/>
      </font>
    </dxf>
    <dxf>
      <font>
        <color theme="0"/>
      </font>
    </dxf>
    <dxf>
      <font>
        <strike/>
        <color theme="0"/>
      </font>
    </dxf>
    <dxf>
      <font>
        <color theme="0"/>
      </font>
    </dxf>
    <dxf>
      <font>
        <color theme="0"/>
      </font>
    </dxf>
    <dxf>
      <font>
        <strike/>
        <color theme="0"/>
      </font>
    </dxf>
    <dxf>
      <font>
        <color theme="0"/>
      </font>
    </dxf>
    <dxf>
      <font>
        <color theme="0"/>
      </font>
    </dxf>
    <dxf>
      <font>
        <strike/>
        <color theme="0"/>
      </font>
    </dxf>
    <dxf>
      <font>
        <color theme="0"/>
      </font>
    </dxf>
    <dxf>
      <font>
        <strike/>
        <color theme="0"/>
      </font>
    </dxf>
  </dxfs>
  <tableStyles count="0" defaultTableStyle="TableStyleMedium2" defaultPivotStyle="PivotStyleLight16"/>
  <colors>
    <mruColors>
      <color rgb="FFF6EADA"/>
      <color rgb="FFEED7B8"/>
      <color rgb="FF99FF99"/>
      <color rgb="FFE4F44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2.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3.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4.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5.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819314641744548"/>
          <c:y val="0.17592592592592593"/>
          <c:w val="0.75096084276574471"/>
          <c:h val="0.69838435943253918"/>
        </c:manualLayout>
      </c:layout>
      <c:lineChart>
        <c:grouping val="standard"/>
        <c:varyColors val="0"/>
        <c:ser>
          <c:idx val="0"/>
          <c:order val="0"/>
          <c:tx>
            <c:strRef>
              <c:f>Results!$B$33</c:f>
              <c:strCache>
                <c:ptCount val="1"/>
                <c:pt idx="0">
                  <c:v>Primary Steel</c:v>
                </c:pt>
              </c:strCache>
            </c:strRef>
          </c:tx>
          <c:spPr>
            <a:ln w="28575" cap="rnd">
              <a:solidFill>
                <a:schemeClr val="accent1"/>
              </a:solidFill>
              <a:round/>
            </a:ln>
            <a:effectLst/>
          </c:spPr>
          <c:marker>
            <c:symbol val="none"/>
          </c:marker>
          <c:val>
            <c:numRef>
              <c:f>Results!$D$33:$M$33</c:f>
              <c:numCache>
                <c:formatCode>0</c:formatCode>
                <c:ptCount val="10"/>
                <c:pt idx="0">
                  <c:v>71529.845986356377</c:v>
                </c:pt>
                <c:pt idx="1">
                  <c:v>71522.051708236075</c:v>
                </c:pt>
                <c:pt idx="2">
                  <c:v>71100.624448926566</c:v>
                </c:pt>
                <c:pt idx="3">
                  <c:v>70171.555710996618</c:v>
                </c:pt>
                <c:pt idx="4">
                  <c:v>68802.16196515465</c:v>
                </c:pt>
                <c:pt idx="5">
                  <c:v>66902.599296453249</c:v>
                </c:pt>
                <c:pt idx="6">
                  <c:v>64797.729244008136</c:v>
                </c:pt>
                <c:pt idx="7">
                  <c:v>62491.700272971095</c:v>
                </c:pt>
                <c:pt idx="8">
                  <c:v>59987.571820157536</c:v>
                </c:pt>
                <c:pt idx="9">
                  <c:v>57287.719238815989</c:v>
                </c:pt>
              </c:numCache>
            </c:numRef>
          </c:val>
          <c:smooth val="0"/>
          <c:extLst>
            <c:ext xmlns:c16="http://schemas.microsoft.com/office/drawing/2014/chart" uri="{C3380CC4-5D6E-409C-BE32-E72D297353CC}">
              <c16:uniqueId val="{00000000-638E-4227-B85A-B180534F55EC}"/>
            </c:ext>
          </c:extLst>
        </c:ser>
        <c:ser>
          <c:idx val="1"/>
          <c:order val="1"/>
          <c:tx>
            <c:strRef>
              <c:f>Results!$B$28</c:f>
              <c:strCache>
                <c:ptCount val="1"/>
                <c:pt idx="0">
                  <c:v>Secondary Steel</c:v>
                </c:pt>
              </c:strCache>
            </c:strRef>
          </c:tx>
          <c:spPr>
            <a:ln w="28575" cap="rnd">
              <a:solidFill>
                <a:schemeClr val="accent2"/>
              </a:solidFill>
              <a:round/>
            </a:ln>
            <a:effectLst/>
          </c:spPr>
          <c:marker>
            <c:symbol val="none"/>
          </c:marker>
          <c:val>
            <c:numRef>
              <c:f>Results!$D$28:$M$28</c:f>
              <c:numCache>
                <c:formatCode>0</c:formatCode>
                <c:ptCount val="10"/>
                <c:pt idx="0">
                  <c:v>54115.154013643631</c:v>
                </c:pt>
                <c:pt idx="1">
                  <c:v>57265.107224640706</c:v>
                </c:pt>
                <c:pt idx="2">
                  <c:v>60432.843171379733</c:v>
                </c:pt>
                <c:pt idx="3">
                  <c:v>63615.08726250218</c:v>
                </c:pt>
                <c:pt idx="4">
                  <c:v>66807.376637830501</c:v>
                </c:pt>
                <c:pt idx="5">
                  <c:v>70004.434476615701</c:v>
                </c:pt>
                <c:pt idx="6">
                  <c:v>73200.522742822446</c:v>
                </c:pt>
                <c:pt idx="7">
                  <c:v>76389.724448679626</c:v>
                </c:pt>
                <c:pt idx="8">
                  <c:v>79567.139452254269</c:v>
                </c:pt>
                <c:pt idx="9">
                  <c:v>82728.480761183993</c:v>
                </c:pt>
              </c:numCache>
            </c:numRef>
          </c:val>
          <c:smooth val="0"/>
          <c:extLst>
            <c:ext xmlns:c16="http://schemas.microsoft.com/office/drawing/2014/chart" uri="{C3380CC4-5D6E-409C-BE32-E72D297353CC}">
              <c16:uniqueId val="{00000001-638E-4227-B85A-B180534F55EC}"/>
            </c:ext>
          </c:extLst>
        </c:ser>
        <c:dLbls>
          <c:showLegendKey val="0"/>
          <c:showVal val="0"/>
          <c:showCatName val="0"/>
          <c:showSerName val="0"/>
          <c:showPercent val="0"/>
          <c:showBubbleSize val="0"/>
        </c:dLbls>
        <c:smooth val="0"/>
        <c:axId val="343994224"/>
        <c:axId val="343994640"/>
      </c:lineChart>
      <c:catAx>
        <c:axId val="343994224"/>
        <c:scaling>
          <c:orientation val="minMax"/>
        </c:scaling>
        <c:delete val="0"/>
        <c:axPos val="b"/>
        <c:title>
          <c:tx>
            <c:rich>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r>
                  <a:rPr lang="nl-NL" sz="900" b="0"/>
                  <a:t>→ yr</a:t>
                </a:r>
              </a:p>
            </c:rich>
          </c:tx>
          <c:layout>
            <c:manualLayout>
              <c:xMode val="edge"/>
              <c:yMode val="edge"/>
              <c:x val="0.93038953074790876"/>
              <c:y val="0.8548306196990708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title>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nl-NL"/>
          </a:p>
        </c:txPr>
        <c:crossAx val="343994640"/>
        <c:crosses val="autoZero"/>
        <c:auto val="1"/>
        <c:lblAlgn val="ctr"/>
        <c:lblOffset val="100"/>
        <c:noMultiLvlLbl val="0"/>
      </c:catAx>
      <c:valAx>
        <c:axId val="34399464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nl-NL" sz="1100"/>
                  <a:t>Steel</a:t>
                </a:r>
                <a:r>
                  <a:rPr lang="nl-NL" sz="1100" baseline="0"/>
                  <a:t> demand (kg/yr)</a:t>
                </a:r>
                <a:endParaRPr lang="nl-NL" sz="1100"/>
              </a:p>
            </c:rich>
          </c:tx>
          <c:layout>
            <c:manualLayout>
              <c:xMode val="edge"/>
              <c:yMode val="edge"/>
              <c:x val="8.6564631621814225E-3"/>
              <c:y val="0.12717521477551619"/>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nl-NL"/>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nl-NL"/>
          </a:p>
        </c:txPr>
        <c:crossAx val="343994224"/>
        <c:crosses val="autoZero"/>
        <c:crossBetween val="between"/>
      </c:valAx>
      <c:spPr>
        <a:noFill/>
        <a:ln>
          <a:noFill/>
        </a:ln>
        <a:effectLst/>
      </c:spPr>
    </c:plotArea>
    <c:legend>
      <c:legendPos val="r"/>
      <c:layout>
        <c:manualLayout>
          <c:xMode val="edge"/>
          <c:yMode val="edge"/>
          <c:x val="0.15480712638192951"/>
          <c:y val="6.5392971711869349E-2"/>
          <c:w val="0.75205493252737343"/>
          <c:h val="9.6065908428113134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nl-N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9525" cap="flat" cmpd="sng" algn="ctr">
      <a:noFill/>
      <a:round/>
    </a:ln>
    <a:effectLst/>
  </c:spPr>
  <c:txPr>
    <a:bodyPr/>
    <a:lstStyle/>
    <a:p>
      <a:pPr>
        <a:defRPr/>
      </a:pPr>
      <a:endParaRPr lang="nl-NL"/>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692369049351373"/>
          <c:y val="0.19644138863129118"/>
          <c:w val="0.6704548335603171"/>
          <c:h val="0.68748323875174722"/>
        </c:manualLayout>
      </c:layout>
      <c:areaChart>
        <c:grouping val="stacked"/>
        <c:varyColors val="0"/>
        <c:ser>
          <c:idx val="0"/>
          <c:order val="0"/>
          <c:tx>
            <c:strRef>
              <c:f>Results!$B$13</c:f>
              <c:strCache>
                <c:ptCount val="1"/>
                <c:pt idx="0">
                  <c:v>inflow (maintenance)</c:v>
                </c:pt>
              </c:strCache>
            </c:strRef>
          </c:tx>
          <c:spPr>
            <a:solidFill>
              <a:schemeClr val="accent1">
                <a:lumMod val="75000"/>
              </a:schemeClr>
            </a:solidFill>
            <a:ln>
              <a:noFill/>
            </a:ln>
            <a:effectLst/>
          </c:spPr>
          <c:val>
            <c:numRef>
              <c:f>Results!$D$13:$M$13</c:f>
              <c:numCache>
                <c:formatCode>0</c:formatCode>
                <c:ptCount val="10"/>
                <c:pt idx="0">
                  <c:v>861.39765233225626</c:v>
                </c:pt>
                <c:pt idx="1">
                  <c:v>872.74931992920756</c:v>
                </c:pt>
                <c:pt idx="2">
                  <c:v>883.42605389599339</c:v>
                </c:pt>
                <c:pt idx="3">
                  <c:v>893.4434641180269</c:v>
                </c:pt>
                <c:pt idx="4">
                  <c:v>902.81977012009156</c:v>
                </c:pt>
                <c:pt idx="5">
                  <c:v>911.57503647793055</c:v>
                </c:pt>
                <c:pt idx="6">
                  <c:v>919.73063905612798</c:v>
                </c:pt>
                <c:pt idx="7">
                  <c:v>927.30887067550793</c:v>
                </c:pt>
                <c:pt idx="8">
                  <c:v>934.33292608807824</c:v>
                </c:pt>
                <c:pt idx="9">
                  <c:v>940.82674071648944</c:v>
                </c:pt>
              </c:numCache>
            </c:numRef>
          </c:val>
          <c:extLst>
            <c:ext xmlns:c16="http://schemas.microsoft.com/office/drawing/2014/chart" uri="{C3380CC4-5D6E-409C-BE32-E72D297353CC}">
              <c16:uniqueId val="{00000000-6079-4441-AC68-B0F3746CE27F}"/>
            </c:ext>
          </c:extLst>
        </c:ser>
        <c:ser>
          <c:idx val="1"/>
          <c:order val="1"/>
          <c:tx>
            <c:strRef>
              <c:f>Results!$B$14</c:f>
              <c:strCache>
                <c:ptCount val="1"/>
                <c:pt idx="0">
                  <c:v>inflow (expansion)</c:v>
                </c:pt>
              </c:strCache>
            </c:strRef>
          </c:tx>
          <c:spPr>
            <a:solidFill>
              <a:schemeClr val="tx2">
                <a:lumMod val="60000"/>
                <a:lumOff val="40000"/>
              </a:schemeClr>
            </a:solidFill>
            <a:ln>
              <a:noFill/>
            </a:ln>
            <a:effectLst/>
          </c:spPr>
          <c:val>
            <c:numRef>
              <c:f>Results!$D$14:$M$14</c:f>
              <c:numCache>
                <c:formatCode>0</c:formatCode>
                <c:ptCount val="10"/>
                <c:pt idx="0">
                  <c:v>138.60234766774374</c:v>
                </c:pt>
                <c:pt idx="1">
                  <c:v>133.31839844019123</c:v>
                </c:pt>
                <c:pt idx="2">
                  <c:v>126.8890673319911</c:v>
                </c:pt>
                <c:pt idx="3">
                  <c:v>118.69197262077796</c:v>
                </c:pt>
                <c:pt idx="4">
                  <c:v>109.31566661871329</c:v>
                </c:pt>
                <c:pt idx="5">
                  <c:v>98.133312913108966</c:v>
                </c:pt>
                <c:pt idx="6">
                  <c:v>87.550622987153474</c:v>
                </c:pt>
                <c:pt idx="7">
                  <c:v>77.545304020015465</c:v>
                </c:pt>
                <c:pt idx="8">
                  <c:v>68.094161259679822</c:v>
                </c:pt>
                <c:pt idx="9">
                  <c:v>59.173259283510561</c:v>
                </c:pt>
              </c:numCache>
            </c:numRef>
          </c:val>
          <c:extLst>
            <c:ext xmlns:c16="http://schemas.microsoft.com/office/drawing/2014/chart" uri="{C3380CC4-5D6E-409C-BE32-E72D297353CC}">
              <c16:uniqueId val="{00000001-6079-4441-AC68-B0F3746CE27F}"/>
            </c:ext>
          </c:extLst>
        </c:ser>
        <c:dLbls>
          <c:showLegendKey val="0"/>
          <c:showVal val="0"/>
          <c:showCatName val="0"/>
          <c:showSerName val="0"/>
          <c:showPercent val="0"/>
          <c:showBubbleSize val="0"/>
        </c:dLbls>
        <c:axId val="1816120223"/>
        <c:axId val="1816112735"/>
      </c:areaChart>
      <c:lineChart>
        <c:grouping val="stacked"/>
        <c:varyColors val="0"/>
        <c:ser>
          <c:idx val="2"/>
          <c:order val="2"/>
          <c:tx>
            <c:strRef>
              <c:f>Results!$B$12</c:f>
              <c:strCache>
                <c:ptCount val="1"/>
                <c:pt idx="0">
                  <c:v>Stock →</c:v>
                </c:pt>
              </c:strCache>
            </c:strRef>
          </c:tx>
          <c:spPr>
            <a:ln w="28575" cap="rnd">
              <a:solidFill>
                <a:sysClr val="windowText" lastClr="000000"/>
              </a:solidFill>
              <a:prstDash val="sysDot"/>
              <a:round/>
            </a:ln>
            <a:effectLst/>
          </c:spPr>
          <c:marker>
            <c:symbol val="none"/>
          </c:marker>
          <c:val>
            <c:numRef>
              <c:f>Results!$D$12:$M$12</c:f>
              <c:numCache>
                <c:formatCode>0</c:formatCode>
                <c:ptCount val="10"/>
                <c:pt idx="0">
                  <c:v>38730.853211217596</c:v>
                </c:pt>
                <c:pt idx="1">
                  <c:v>38864.171609657787</c:v>
                </c:pt>
                <c:pt idx="2">
                  <c:v>38991.060676989779</c:v>
                </c:pt>
                <c:pt idx="3">
                  <c:v>39109.752649610557</c:v>
                </c:pt>
                <c:pt idx="4">
                  <c:v>39219.06831622927</c:v>
                </c:pt>
                <c:pt idx="5">
                  <c:v>39317.201629142379</c:v>
                </c:pt>
                <c:pt idx="6">
                  <c:v>39404.752252129532</c:v>
                </c:pt>
                <c:pt idx="7">
                  <c:v>39482.297556149548</c:v>
                </c:pt>
                <c:pt idx="8">
                  <c:v>39550.391717409228</c:v>
                </c:pt>
                <c:pt idx="9">
                  <c:v>39609.564976692738</c:v>
                </c:pt>
              </c:numCache>
            </c:numRef>
          </c:val>
          <c:smooth val="0"/>
          <c:extLst>
            <c:ext xmlns:c16="http://schemas.microsoft.com/office/drawing/2014/chart" uri="{C3380CC4-5D6E-409C-BE32-E72D297353CC}">
              <c16:uniqueId val="{00000002-6079-4441-AC68-B0F3746CE27F}"/>
            </c:ext>
          </c:extLst>
        </c:ser>
        <c:dLbls>
          <c:showLegendKey val="0"/>
          <c:showVal val="0"/>
          <c:showCatName val="0"/>
          <c:showSerName val="0"/>
          <c:showPercent val="0"/>
          <c:showBubbleSize val="0"/>
        </c:dLbls>
        <c:marker val="1"/>
        <c:smooth val="0"/>
        <c:axId val="1941308815"/>
        <c:axId val="1941314223"/>
      </c:lineChart>
      <c:catAx>
        <c:axId val="1816120223"/>
        <c:scaling>
          <c:orientation val="minMax"/>
        </c:scaling>
        <c:delete val="0"/>
        <c:axPos val="b"/>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nl-NL"/>
          </a:p>
        </c:txPr>
        <c:crossAx val="1816112735"/>
        <c:crosses val="autoZero"/>
        <c:auto val="1"/>
        <c:lblAlgn val="ctr"/>
        <c:lblOffset val="100"/>
        <c:noMultiLvlLbl val="0"/>
      </c:catAx>
      <c:valAx>
        <c:axId val="1816112735"/>
        <c:scaling>
          <c:orientation val="minMax"/>
          <c:max val="12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nl-NL" sz="1100"/>
                  <a:t>EU Floorspace</a:t>
                </a:r>
                <a:r>
                  <a:rPr lang="nl-NL" sz="1100" baseline="0"/>
                  <a:t> inflow (m2/yr)</a:t>
                </a:r>
                <a:endParaRPr lang="nl-NL" sz="1100"/>
              </a:p>
            </c:rich>
          </c:tx>
          <c:layout>
            <c:manualLayout>
              <c:xMode val="edge"/>
              <c:yMode val="edge"/>
              <c:x val="9.3840724779318593E-3"/>
              <c:y val="0.15587043413972648"/>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nl-NL"/>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nl-NL"/>
          </a:p>
        </c:txPr>
        <c:crossAx val="1816120223"/>
        <c:crosses val="autoZero"/>
        <c:crossBetween val="between"/>
      </c:valAx>
      <c:valAx>
        <c:axId val="1941314223"/>
        <c:scaling>
          <c:orientation val="minMax"/>
          <c:max val="40000"/>
          <c:min val="38000"/>
        </c:scaling>
        <c:delete val="0"/>
        <c:axPos val="r"/>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nl-NL" sz="1100"/>
                  <a:t>EU Floorspace</a:t>
                </a:r>
                <a:r>
                  <a:rPr lang="nl-NL" sz="1100" baseline="0"/>
                  <a:t> stock (m2)</a:t>
                </a:r>
                <a:endParaRPr lang="nl-NL" sz="1100"/>
              </a:p>
            </c:rich>
          </c:tx>
          <c:layout>
            <c:manualLayout>
              <c:xMode val="edge"/>
              <c:yMode val="edge"/>
              <c:x val="0.94456227875434062"/>
              <c:y val="0.15222130411920756"/>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nl-NL"/>
            </a:p>
          </c:txPr>
        </c:title>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nl-NL"/>
          </a:p>
        </c:txPr>
        <c:crossAx val="1941308815"/>
        <c:crosses val="max"/>
        <c:crossBetween val="between"/>
      </c:valAx>
      <c:catAx>
        <c:axId val="1941308815"/>
        <c:scaling>
          <c:orientation val="minMax"/>
        </c:scaling>
        <c:delete val="1"/>
        <c:axPos val="b"/>
        <c:majorTickMark val="out"/>
        <c:minorTickMark val="none"/>
        <c:tickLblPos val="nextTo"/>
        <c:crossAx val="1941314223"/>
        <c:crosses val="autoZero"/>
        <c:auto val="1"/>
        <c:lblAlgn val="ctr"/>
        <c:lblOffset val="100"/>
        <c:noMultiLvlLbl val="0"/>
      </c:catAx>
      <c:spPr>
        <a:noFill/>
        <a:ln>
          <a:noFill/>
        </a:ln>
        <a:effectLst/>
      </c:spPr>
    </c:plotArea>
    <c:legend>
      <c:legendPos val="b"/>
      <c:layout>
        <c:manualLayout>
          <c:xMode val="edge"/>
          <c:yMode val="edge"/>
          <c:x val="0"/>
          <c:y val="4.0457118551928815E-2"/>
          <c:w val="0.97925788475916997"/>
          <c:h val="8.8479069858832166E-2"/>
        </c:manualLayout>
      </c:layout>
      <c:overlay val="0"/>
      <c:spPr>
        <a:noFill/>
        <a:ln>
          <a:noFill/>
        </a:ln>
        <a:effectLst/>
      </c:spPr>
      <c:txPr>
        <a:bodyPr rot="0" spcFirstLastPara="1" vertOverflow="ellipsis" vert="horz" wrap="square" anchor="ctr" anchorCtr="1"/>
        <a:lstStyle/>
        <a:p>
          <a:pPr>
            <a:defRPr sz="950" b="0" i="0" u="none" strike="noStrike" kern="1200" baseline="0">
              <a:solidFill>
                <a:schemeClr val="tx1">
                  <a:lumMod val="65000"/>
                  <a:lumOff val="35000"/>
                </a:schemeClr>
              </a:solidFill>
              <a:latin typeface="+mn-lt"/>
              <a:ea typeface="+mn-ea"/>
              <a:cs typeface="+mn-cs"/>
            </a:defRPr>
          </a:pPr>
          <a:endParaRPr lang="nl-NL"/>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9525" cap="flat" cmpd="sng" algn="ctr">
      <a:noFill/>
      <a:round/>
    </a:ln>
    <a:effectLst/>
  </c:spPr>
  <c:txPr>
    <a:bodyPr/>
    <a:lstStyle/>
    <a:p>
      <a:pPr>
        <a:defRPr/>
      </a:pPr>
      <a:endParaRPr lang="nl-NL"/>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692369049351373"/>
          <c:y val="0.19644138863129118"/>
          <c:w val="0.68260528853503799"/>
          <c:h val="0.68748323875174722"/>
        </c:manualLayout>
      </c:layout>
      <c:areaChart>
        <c:grouping val="stacked"/>
        <c:varyColors val="0"/>
        <c:ser>
          <c:idx val="0"/>
          <c:order val="0"/>
          <c:tx>
            <c:strRef>
              <c:f>Results!$Q$13</c:f>
              <c:strCache>
                <c:ptCount val="1"/>
                <c:pt idx="0">
                  <c:v>inflow (maintenance)</c:v>
                </c:pt>
              </c:strCache>
            </c:strRef>
          </c:tx>
          <c:spPr>
            <a:solidFill>
              <a:schemeClr val="accent1">
                <a:lumMod val="75000"/>
              </a:schemeClr>
            </a:solidFill>
            <a:ln>
              <a:noFill/>
            </a:ln>
            <a:effectLst/>
          </c:spPr>
          <c:val>
            <c:numRef>
              <c:f>Results!$S$13:$AB$13</c:f>
              <c:numCache>
                <c:formatCode>0</c:formatCode>
                <c:ptCount val="10"/>
                <c:pt idx="0">
                  <c:v>861.39765233226353</c:v>
                </c:pt>
                <c:pt idx="1">
                  <c:v>872.74931992919301</c:v>
                </c:pt>
                <c:pt idx="2">
                  <c:v>883.43427675223211</c:v>
                </c:pt>
                <c:pt idx="3">
                  <c:v>893.48496715773217</c:v>
                </c:pt>
                <c:pt idx="4">
                  <c:v>902.91287858870783</c:v>
                </c:pt>
                <c:pt idx="5">
                  <c:v>814.89009377553157</c:v>
                </c:pt>
                <c:pt idx="6">
                  <c:v>823.06440863158787</c:v>
                </c:pt>
                <c:pt idx="7">
                  <c:v>830.60092468650691</c:v>
                </c:pt>
                <c:pt idx="8">
                  <c:v>837.5048354184255</c:v>
                </c:pt>
                <c:pt idx="9">
                  <c:v>843.78764626718475</c:v>
                </c:pt>
              </c:numCache>
            </c:numRef>
          </c:val>
          <c:extLst>
            <c:ext xmlns:c16="http://schemas.microsoft.com/office/drawing/2014/chart" uri="{C3380CC4-5D6E-409C-BE32-E72D297353CC}">
              <c16:uniqueId val="{00000000-C868-4890-948C-63A7012C2D3E}"/>
            </c:ext>
          </c:extLst>
        </c:ser>
        <c:ser>
          <c:idx val="1"/>
          <c:order val="1"/>
          <c:tx>
            <c:strRef>
              <c:f>Results!$Q$14</c:f>
              <c:strCache>
                <c:ptCount val="1"/>
                <c:pt idx="0">
                  <c:v>inflow (expansion)</c:v>
                </c:pt>
              </c:strCache>
            </c:strRef>
          </c:tx>
          <c:spPr>
            <a:solidFill>
              <a:schemeClr val="tx2">
                <a:lumMod val="60000"/>
                <a:lumOff val="40000"/>
              </a:schemeClr>
            </a:solidFill>
            <a:ln>
              <a:noFill/>
            </a:ln>
            <a:effectLst/>
          </c:spPr>
          <c:val>
            <c:numRef>
              <c:f>Results!$S$14:$AB$14</c:f>
              <c:numCache>
                <c:formatCode>0</c:formatCode>
                <c:ptCount val="10"/>
                <c:pt idx="0">
                  <c:v>138.60234766774374</c:v>
                </c:pt>
                <c:pt idx="1">
                  <c:v>242.06783257011557</c:v>
                </c:pt>
                <c:pt idx="2">
                  <c:v>169.44748279907799</c:v>
                </c:pt>
                <c:pt idx="3">
                  <c:v>72.620349771030305</c:v>
                </c:pt>
                <c:pt idx="4">
                  <c:v>0</c:v>
                </c:pt>
                <c:pt idx="5">
                  <c:v>0</c:v>
                </c:pt>
                <c:pt idx="6">
                  <c:v>0</c:v>
                </c:pt>
                <c:pt idx="7">
                  <c:v>0</c:v>
                </c:pt>
                <c:pt idx="8">
                  <c:v>0</c:v>
                </c:pt>
                <c:pt idx="9">
                  <c:v>0</c:v>
                </c:pt>
              </c:numCache>
            </c:numRef>
          </c:val>
          <c:extLst>
            <c:ext xmlns:c16="http://schemas.microsoft.com/office/drawing/2014/chart" uri="{C3380CC4-5D6E-409C-BE32-E72D297353CC}">
              <c16:uniqueId val="{00000001-C868-4890-948C-63A7012C2D3E}"/>
            </c:ext>
          </c:extLst>
        </c:ser>
        <c:dLbls>
          <c:showLegendKey val="0"/>
          <c:showVal val="0"/>
          <c:showCatName val="0"/>
          <c:showSerName val="0"/>
          <c:showPercent val="0"/>
          <c:showBubbleSize val="0"/>
        </c:dLbls>
        <c:axId val="1816120223"/>
        <c:axId val="1816112735"/>
      </c:areaChart>
      <c:lineChart>
        <c:grouping val="stacked"/>
        <c:varyColors val="0"/>
        <c:ser>
          <c:idx val="2"/>
          <c:order val="2"/>
          <c:tx>
            <c:strRef>
              <c:f>Results!$Q$12</c:f>
              <c:strCache>
                <c:ptCount val="1"/>
                <c:pt idx="0">
                  <c:v>Stock →</c:v>
                </c:pt>
              </c:strCache>
            </c:strRef>
          </c:tx>
          <c:spPr>
            <a:ln w="28575" cap="rnd">
              <a:solidFill>
                <a:sysClr val="windowText" lastClr="000000"/>
              </a:solidFill>
              <a:prstDash val="sysDot"/>
              <a:round/>
            </a:ln>
            <a:effectLst/>
          </c:spPr>
          <c:marker>
            <c:symbol val="none"/>
          </c:marker>
          <c:val>
            <c:numRef>
              <c:f>Results!$S$12:$AB$12</c:f>
              <c:numCache>
                <c:formatCode>0</c:formatCode>
                <c:ptCount val="10"/>
                <c:pt idx="0">
                  <c:v>38730.853211217596</c:v>
                </c:pt>
                <c:pt idx="1">
                  <c:v>38972.921043787712</c:v>
                </c:pt>
                <c:pt idx="2">
                  <c:v>39142.36852658679</c:v>
                </c:pt>
                <c:pt idx="3">
                  <c:v>39214.98887635782</c:v>
                </c:pt>
                <c:pt idx="4">
                  <c:v>39214.98887635782</c:v>
                </c:pt>
                <c:pt idx="5">
                  <c:v>39118.16174332978</c:v>
                </c:pt>
                <c:pt idx="6">
                  <c:v>39021.334610301732</c:v>
                </c:pt>
                <c:pt idx="7">
                  <c:v>38924.507477273684</c:v>
                </c:pt>
                <c:pt idx="8">
                  <c:v>38827.680344245637</c:v>
                </c:pt>
                <c:pt idx="9">
                  <c:v>38730.853211217596</c:v>
                </c:pt>
              </c:numCache>
            </c:numRef>
          </c:val>
          <c:smooth val="0"/>
          <c:extLst>
            <c:ext xmlns:c16="http://schemas.microsoft.com/office/drawing/2014/chart" uri="{C3380CC4-5D6E-409C-BE32-E72D297353CC}">
              <c16:uniqueId val="{00000002-C868-4890-948C-63A7012C2D3E}"/>
            </c:ext>
          </c:extLst>
        </c:ser>
        <c:dLbls>
          <c:showLegendKey val="0"/>
          <c:showVal val="0"/>
          <c:showCatName val="0"/>
          <c:showSerName val="0"/>
          <c:showPercent val="0"/>
          <c:showBubbleSize val="0"/>
        </c:dLbls>
        <c:marker val="1"/>
        <c:smooth val="0"/>
        <c:axId val="1941308815"/>
        <c:axId val="1941314223"/>
      </c:lineChart>
      <c:catAx>
        <c:axId val="1816120223"/>
        <c:scaling>
          <c:orientation val="minMax"/>
        </c:scaling>
        <c:delete val="0"/>
        <c:axPos val="b"/>
        <c:title>
          <c:tx>
            <c:rich>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r>
                  <a:rPr lang="nl-NL" sz="900"/>
                  <a:t>→ yr</a:t>
                </a:r>
              </a:p>
            </c:rich>
          </c:tx>
          <c:layout>
            <c:manualLayout>
              <c:xMode val="edge"/>
              <c:yMode val="edge"/>
              <c:x val="0.81780137867399105"/>
              <c:y val="0.9022138934789870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title>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nl-NL"/>
          </a:p>
        </c:txPr>
        <c:crossAx val="1816112735"/>
        <c:crosses val="autoZero"/>
        <c:auto val="1"/>
        <c:lblAlgn val="ctr"/>
        <c:lblOffset val="100"/>
        <c:noMultiLvlLbl val="0"/>
      </c:catAx>
      <c:valAx>
        <c:axId val="1816112735"/>
        <c:scaling>
          <c:orientation val="minMax"/>
          <c:max val="12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nl-NL" sz="1100"/>
                  <a:t>EU Floorspace</a:t>
                </a:r>
                <a:r>
                  <a:rPr lang="nl-NL" sz="1100" baseline="0"/>
                  <a:t> inflow (m2/yr)</a:t>
                </a:r>
                <a:endParaRPr lang="nl-NL" sz="1100"/>
              </a:p>
            </c:rich>
          </c:tx>
          <c:layout>
            <c:manualLayout>
              <c:xMode val="edge"/>
              <c:yMode val="edge"/>
              <c:x val="2.4227563469905046E-2"/>
              <c:y val="0.15587056777802979"/>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nl-NL"/>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nl-NL"/>
          </a:p>
        </c:txPr>
        <c:crossAx val="1816120223"/>
        <c:crosses val="autoZero"/>
        <c:crossBetween val="between"/>
      </c:valAx>
      <c:valAx>
        <c:axId val="1941314223"/>
        <c:scaling>
          <c:orientation val="minMax"/>
          <c:max val="40000"/>
          <c:min val="38000"/>
        </c:scaling>
        <c:delete val="0"/>
        <c:axPos val="r"/>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nl-NL" sz="1100"/>
                  <a:t>EU Floorspace</a:t>
                </a:r>
                <a:r>
                  <a:rPr lang="nl-NL" sz="1100" baseline="0"/>
                  <a:t> stock (m2)</a:t>
                </a:r>
                <a:endParaRPr lang="nl-NL" sz="1100"/>
              </a:p>
            </c:rich>
          </c:tx>
          <c:layout>
            <c:manualLayout>
              <c:xMode val="edge"/>
              <c:yMode val="edge"/>
              <c:x val="0.94185167138087666"/>
              <c:y val="0.17230505385714229"/>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nl-NL"/>
            </a:p>
          </c:txPr>
        </c:title>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nl-NL"/>
          </a:p>
        </c:txPr>
        <c:crossAx val="1941308815"/>
        <c:crosses val="max"/>
        <c:crossBetween val="between"/>
      </c:valAx>
      <c:catAx>
        <c:axId val="1941308815"/>
        <c:scaling>
          <c:orientation val="minMax"/>
        </c:scaling>
        <c:delete val="1"/>
        <c:axPos val="b"/>
        <c:majorTickMark val="out"/>
        <c:minorTickMark val="none"/>
        <c:tickLblPos val="nextTo"/>
        <c:crossAx val="1941314223"/>
        <c:crosses val="autoZero"/>
        <c:auto val="1"/>
        <c:lblAlgn val="ctr"/>
        <c:lblOffset val="100"/>
        <c:noMultiLvlLbl val="0"/>
      </c:catAx>
      <c:spPr>
        <a:noFill/>
        <a:ln>
          <a:noFill/>
        </a:ln>
        <a:effectLst/>
      </c:spPr>
    </c:plotArea>
    <c:legend>
      <c:legendPos val="b"/>
      <c:layout>
        <c:manualLayout>
          <c:xMode val="edge"/>
          <c:yMode val="edge"/>
          <c:x val="8.3271435980146156E-3"/>
          <c:y val="4.0457119209909555E-2"/>
          <c:w val="0.97730019305880578"/>
          <c:h val="8.8479069858832166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nl-NL"/>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9525" cap="flat" cmpd="sng" algn="ctr">
      <a:noFill/>
      <a:round/>
    </a:ln>
    <a:effectLst/>
  </c:spPr>
  <c:txPr>
    <a:bodyPr/>
    <a:lstStyle/>
    <a:p>
      <a:pPr>
        <a:defRPr/>
      </a:pPr>
      <a:endParaRPr lang="nl-NL"/>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819314641744548"/>
          <c:y val="0.17592592592592593"/>
          <c:w val="0.75096084276574471"/>
          <c:h val="0.69838435943253918"/>
        </c:manualLayout>
      </c:layout>
      <c:lineChart>
        <c:grouping val="standard"/>
        <c:varyColors val="0"/>
        <c:ser>
          <c:idx val="0"/>
          <c:order val="0"/>
          <c:tx>
            <c:strRef>
              <c:f>Results!$B$33</c:f>
              <c:strCache>
                <c:ptCount val="1"/>
                <c:pt idx="0">
                  <c:v>Primary Steel</c:v>
                </c:pt>
              </c:strCache>
            </c:strRef>
          </c:tx>
          <c:spPr>
            <a:ln w="28575" cap="rnd">
              <a:solidFill>
                <a:schemeClr val="accent1"/>
              </a:solidFill>
              <a:round/>
            </a:ln>
            <a:effectLst/>
          </c:spPr>
          <c:marker>
            <c:symbol val="none"/>
          </c:marker>
          <c:val>
            <c:numRef>
              <c:f>Results!$S$33:$AB$33</c:f>
              <c:numCache>
                <c:formatCode>0</c:formatCode>
                <c:ptCount val="10"/>
                <c:pt idx="0">
                  <c:v>71529.845986357308</c:v>
                </c:pt>
                <c:pt idx="1">
                  <c:v>85443.113284337829</c:v>
                </c:pt>
                <c:pt idx="2">
                  <c:v>76642.397927285871</c:v>
                </c:pt>
                <c:pt idx="3">
                  <c:v>64087.177097699801</c:v>
                </c:pt>
                <c:pt idx="4">
                  <c:v>54168.13159912308</c:v>
                </c:pt>
                <c:pt idx="5">
                  <c:v>40487.061069747389</c:v>
                </c:pt>
                <c:pt idx="6">
                  <c:v>39559.888816241233</c:v>
                </c:pt>
                <c:pt idx="7">
                  <c:v>38408.06681345652</c:v>
                </c:pt>
                <c:pt idx="8">
                  <c:v>37027.620377415049</c:v>
                </c:pt>
                <c:pt idx="9">
                  <c:v>35415.459076091371</c:v>
                </c:pt>
              </c:numCache>
            </c:numRef>
          </c:val>
          <c:smooth val="0"/>
          <c:extLst>
            <c:ext xmlns:c16="http://schemas.microsoft.com/office/drawing/2014/chart" uri="{C3380CC4-5D6E-409C-BE32-E72D297353CC}">
              <c16:uniqueId val="{00000000-0661-4682-9FA1-C4D83FF753D9}"/>
            </c:ext>
          </c:extLst>
        </c:ser>
        <c:ser>
          <c:idx val="1"/>
          <c:order val="1"/>
          <c:tx>
            <c:strRef>
              <c:f>Results!$B$28</c:f>
              <c:strCache>
                <c:ptCount val="1"/>
                <c:pt idx="0">
                  <c:v>Secondary Steel</c:v>
                </c:pt>
              </c:strCache>
            </c:strRef>
          </c:tx>
          <c:spPr>
            <a:ln w="28575" cap="rnd">
              <a:solidFill>
                <a:schemeClr val="accent2"/>
              </a:solidFill>
              <a:round/>
            </a:ln>
            <a:effectLst/>
          </c:spPr>
          <c:marker>
            <c:symbol val="none"/>
          </c:marker>
          <c:val>
            <c:numRef>
              <c:f>Results!$S$28:$AB$28</c:f>
              <c:numCache>
                <c:formatCode>0</c:formatCode>
                <c:ptCount val="10"/>
                <c:pt idx="0">
                  <c:v>54115.154013643631</c:v>
                </c:pt>
                <c:pt idx="1">
                  <c:v>57265.107224640706</c:v>
                </c:pt>
                <c:pt idx="2">
                  <c:v>60432.843171379733</c:v>
                </c:pt>
                <c:pt idx="3">
                  <c:v>63615.08726250218</c:v>
                </c:pt>
                <c:pt idx="4">
                  <c:v>66807.376637830501</c:v>
                </c:pt>
                <c:pt idx="5">
                  <c:v>70004.434476615701</c:v>
                </c:pt>
                <c:pt idx="6">
                  <c:v>73200.522742822446</c:v>
                </c:pt>
                <c:pt idx="7">
                  <c:v>76389.724448679626</c:v>
                </c:pt>
                <c:pt idx="8">
                  <c:v>79567.139452254269</c:v>
                </c:pt>
                <c:pt idx="9">
                  <c:v>82728.480761183993</c:v>
                </c:pt>
              </c:numCache>
            </c:numRef>
          </c:val>
          <c:smooth val="0"/>
          <c:extLst>
            <c:ext xmlns:c16="http://schemas.microsoft.com/office/drawing/2014/chart" uri="{C3380CC4-5D6E-409C-BE32-E72D297353CC}">
              <c16:uniqueId val="{00000001-0661-4682-9FA1-C4D83FF753D9}"/>
            </c:ext>
          </c:extLst>
        </c:ser>
        <c:dLbls>
          <c:showLegendKey val="0"/>
          <c:showVal val="0"/>
          <c:showCatName val="0"/>
          <c:showSerName val="0"/>
          <c:showPercent val="0"/>
          <c:showBubbleSize val="0"/>
        </c:dLbls>
        <c:smooth val="0"/>
        <c:axId val="343994224"/>
        <c:axId val="343994640"/>
      </c:lineChart>
      <c:catAx>
        <c:axId val="343994224"/>
        <c:scaling>
          <c:orientation val="minMax"/>
        </c:scaling>
        <c:delete val="0"/>
        <c:axPos val="b"/>
        <c:title>
          <c:tx>
            <c:rich>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r>
                  <a:rPr lang="nl-NL" sz="900" b="0"/>
                  <a:t>→ yr</a:t>
                </a:r>
              </a:p>
            </c:rich>
          </c:tx>
          <c:layout>
            <c:manualLayout>
              <c:xMode val="edge"/>
              <c:yMode val="edge"/>
              <c:x val="0.93038953074790876"/>
              <c:y val="0.8548306196990708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title>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nl-NL"/>
          </a:p>
        </c:txPr>
        <c:crossAx val="343994640"/>
        <c:crosses val="autoZero"/>
        <c:auto val="1"/>
        <c:lblAlgn val="ctr"/>
        <c:lblOffset val="100"/>
        <c:noMultiLvlLbl val="0"/>
      </c:catAx>
      <c:valAx>
        <c:axId val="34399464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nl-NL" sz="1100"/>
                  <a:t>Steel</a:t>
                </a:r>
                <a:r>
                  <a:rPr lang="nl-NL" sz="1100" baseline="0"/>
                  <a:t> demand (kg/yr)</a:t>
                </a:r>
                <a:endParaRPr lang="nl-NL" sz="1100"/>
              </a:p>
            </c:rich>
          </c:tx>
          <c:layout>
            <c:manualLayout>
              <c:xMode val="edge"/>
              <c:yMode val="edge"/>
              <c:x val="8.6564631621814225E-3"/>
              <c:y val="0.12717531395374934"/>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nl-NL"/>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nl-NL"/>
          </a:p>
        </c:txPr>
        <c:crossAx val="343994224"/>
        <c:crosses val="autoZero"/>
        <c:crossBetween val="between"/>
      </c:valAx>
      <c:spPr>
        <a:noFill/>
        <a:ln>
          <a:noFill/>
        </a:ln>
        <a:effectLst/>
      </c:spPr>
    </c:plotArea>
    <c:legend>
      <c:legendPos val="r"/>
      <c:layout>
        <c:manualLayout>
          <c:xMode val="edge"/>
          <c:yMode val="edge"/>
          <c:x val="0.15480712638192951"/>
          <c:y val="6.5392971711869349E-2"/>
          <c:w val="0.75205493252737343"/>
          <c:h val="9.6065908428113134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nl-N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9525" cap="flat" cmpd="sng" algn="ctr">
      <a:noFill/>
      <a:round/>
    </a:ln>
    <a:effectLst/>
  </c:spPr>
  <c:txPr>
    <a:bodyPr/>
    <a:lstStyle/>
    <a:p>
      <a:pPr>
        <a:defRPr/>
      </a:pPr>
      <a:endParaRPr lang="nl-NL"/>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nl-NL"/>
              <a:t>Total</a:t>
            </a:r>
            <a:r>
              <a:rPr lang="nl-NL" baseline="0"/>
              <a:t> material demand</a:t>
            </a:r>
            <a:endParaRPr lang="nl-NL"/>
          </a:p>
        </c:rich>
      </c:tx>
      <c:layout>
        <c:manualLayout>
          <c:xMode val="edge"/>
          <c:yMode val="edge"/>
          <c:x val="0.34151468861660123"/>
          <c:y val="2.9857296229830653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l-NL"/>
        </a:p>
      </c:txPr>
    </c:title>
    <c:autoTitleDeleted val="0"/>
    <c:plotArea>
      <c:layout>
        <c:manualLayout>
          <c:layoutTarget val="inner"/>
          <c:xMode val="edge"/>
          <c:yMode val="edge"/>
          <c:x val="0.19511556023656532"/>
          <c:y val="0.17171296296296296"/>
          <c:w val="0.74809660803480493"/>
          <c:h val="0.71025955088947212"/>
        </c:manualLayout>
      </c:layout>
      <c:areaChart>
        <c:grouping val="stacked"/>
        <c:varyColors val="0"/>
        <c:ser>
          <c:idx val="2"/>
          <c:order val="0"/>
          <c:tx>
            <c:strRef>
              <c:f>Results!$B$20</c:f>
              <c:strCache>
                <c:ptCount val="1"/>
                <c:pt idx="0">
                  <c:v>Wood</c:v>
                </c:pt>
              </c:strCache>
            </c:strRef>
          </c:tx>
          <c:spPr>
            <a:solidFill>
              <a:schemeClr val="accent4">
                <a:lumMod val="50000"/>
              </a:schemeClr>
            </a:solidFill>
            <a:ln>
              <a:noFill/>
            </a:ln>
            <a:effectLst/>
          </c:spPr>
          <c:val>
            <c:numRef>
              <c:f>Results!$D$20:$M$20</c:f>
              <c:numCache>
                <c:formatCode>0</c:formatCode>
                <c:ptCount val="10"/>
                <c:pt idx="0">
                  <c:v>7556.3750000000009</c:v>
                </c:pt>
                <c:pt idx="1">
                  <c:v>8246.2378349941591</c:v>
                </c:pt>
                <c:pt idx="2">
                  <c:v>8941.5581501503439</c:v>
                </c:pt>
                <c:pt idx="3">
                  <c:v>9632.1285826859712</c:v>
                </c:pt>
                <c:pt idx="4">
                  <c:v>10318.399802886892</c:v>
                </c:pt>
                <c:pt idx="5">
                  <c:v>10989.197524673216</c:v>
                </c:pt>
                <c:pt idx="6">
                  <c:v>11666.758552320262</c:v>
                </c:pt>
                <c:pt idx="7">
                  <c:v>12350.312216566228</c:v>
                </c:pt>
                <c:pt idx="8">
                  <c:v>13039.177092348051</c:v>
                </c:pt>
                <c:pt idx="9">
                  <c:v>13732.760000000002</c:v>
                </c:pt>
              </c:numCache>
            </c:numRef>
          </c:val>
          <c:extLst>
            <c:ext xmlns:c16="http://schemas.microsoft.com/office/drawing/2014/chart" uri="{C3380CC4-5D6E-409C-BE32-E72D297353CC}">
              <c16:uniqueId val="{00000002-7D91-4B33-A09E-C2067A4386E8}"/>
            </c:ext>
          </c:extLst>
        </c:ser>
        <c:ser>
          <c:idx val="1"/>
          <c:order val="1"/>
          <c:tx>
            <c:strRef>
              <c:f>Results!$B$19</c:f>
              <c:strCache>
                <c:ptCount val="1"/>
                <c:pt idx="0">
                  <c:v>Concrete</c:v>
                </c:pt>
              </c:strCache>
            </c:strRef>
          </c:tx>
          <c:spPr>
            <a:solidFill>
              <a:schemeClr val="accent4">
                <a:lumMod val="75000"/>
              </a:schemeClr>
            </a:solidFill>
            <a:ln>
              <a:noFill/>
            </a:ln>
            <a:effectLst/>
          </c:spPr>
          <c:val>
            <c:numRef>
              <c:f>Results!$D$19:$M$19</c:f>
              <c:numCache>
                <c:formatCode>0</c:formatCode>
                <c:ptCount val="10"/>
                <c:pt idx="0">
                  <c:v>284076.87500000006</c:v>
                </c:pt>
                <c:pt idx="1">
                  <c:v>275340.6210297111</c:v>
                </c:pt>
                <c:pt idx="2">
                  <c:v>266556.65413342119</c:v>
                </c:pt>
                <c:pt idx="3">
                  <c:v>257609.67288742532</c:v>
                </c:pt>
                <c:pt idx="4">
                  <c:v>248698.10224457667</c:v>
                </c:pt>
                <c:pt idx="5">
                  <c:v>239704.86602489339</c:v>
                </c:pt>
                <c:pt idx="6">
                  <c:v>231223.35271846483</c:v>
                </c:pt>
                <c:pt idx="7">
                  <c:v>223229.65480947355</c:v>
                </c:pt>
                <c:pt idx="8">
                  <c:v>215700.31035727632</c:v>
                </c:pt>
                <c:pt idx="9">
                  <c:v>208612.30000000002</c:v>
                </c:pt>
              </c:numCache>
            </c:numRef>
          </c:val>
          <c:extLst>
            <c:ext xmlns:c16="http://schemas.microsoft.com/office/drawing/2014/chart" uri="{C3380CC4-5D6E-409C-BE32-E72D297353CC}">
              <c16:uniqueId val="{00000001-7D91-4B33-A09E-C2067A4386E8}"/>
            </c:ext>
          </c:extLst>
        </c:ser>
        <c:ser>
          <c:idx val="0"/>
          <c:order val="2"/>
          <c:tx>
            <c:strRef>
              <c:f>Results!$B$18</c:f>
              <c:strCache>
                <c:ptCount val="1"/>
                <c:pt idx="0">
                  <c:v>Steel</c:v>
                </c:pt>
              </c:strCache>
            </c:strRef>
          </c:tx>
          <c:spPr>
            <a:solidFill>
              <a:schemeClr val="accent4"/>
            </a:solidFill>
            <a:ln>
              <a:noFill/>
            </a:ln>
            <a:effectLst/>
          </c:spPr>
          <c:val>
            <c:numRef>
              <c:f>Results!$D$18:$M$18</c:f>
              <c:numCache>
                <c:formatCode>0</c:formatCode>
                <c:ptCount val="10"/>
                <c:pt idx="0">
                  <c:v>125645.00000000001</c:v>
                </c:pt>
                <c:pt idx="1">
                  <c:v>128787.15893287677</c:v>
                </c:pt>
                <c:pt idx="2">
                  <c:v>131533.4676203063</c:v>
                </c:pt>
                <c:pt idx="3">
                  <c:v>133786.64297349879</c:v>
                </c:pt>
                <c:pt idx="4">
                  <c:v>135609.53860298515</c:v>
                </c:pt>
                <c:pt idx="5">
                  <c:v>136907.03377306895</c:v>
                </c:pt>
                <c:pt idx="6">
                  <c:v>137998.25198683058</c:v>
                </c:pt>
                <c:pt idx="7">
                  <c:v>138881.42472165072</c:v>
                </c:pt>
                <c:pt idx="8">
                  <c:v>139554.71127241181</c:v>
                </c:pt>
                <c:pt idx="9">
                  <c:v>140016.19999999998</c:v>
                </c:pt>
              </c:numCache>
            </c:numRef>
          </c:val>
          <c:extLst>
            <c:ext xmlns:c16="http://schemas.microsoft.com/office/drawing/2014/chart" uri="{C3380CC4-5D6E-409C-BE32-E72D297353CC}">
              <c16:uniqueId val="{00000000-7D91-4B33-A09E-C2067A4386E8}"/>
            </c:ext>
          </c:extLst>
        </c:ser>
        <c:dLbls>
          <c:showLegendKey val="0"/>
          <c:showVal val="0"/>
          <c:showCatName val="0"/>
          <c:showSerName val="0"/>
          <c:showPercent val="0"/>
          <c:showBubbleSize val="0"/>
        </c:dLbls>
        <c:axId val="674481439"/>
        <c:axId val="674482271"/>
      </c:areaChart>
      <c:catAx>
        <c:axId val="674481439"/>
        <c:scaling>
          <c:orientation val="minMax"/>
        </c:scaling>
        <c:delete val="0"/>
        <c:axPos val="b"/>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nl-NL"/>
          </a:p>
        </c:txPr>
        <c:crossAx val="674482271"/>
        <c:crosses val="autoZero"/>
        <c:auto val="1"/>
        <c:lblAlgn val="ctr"/>
        <c:lblOffset val="100"/>
        <c:noMultiLvlLbl val="0"/>
      </c:catAx>
      <c:valAx>
        <c:axId val="67448227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r>
                  <a:rPr lang="nl-NL" sz="1050"/>
                  <a:t>Material Demand (kg/yr)</a:t>
                </a:r>
              </a:p>
            </c:rich>
          </c:tx>
          <c:layout>
            <c:manualLayout>
              <c:xMode val="edge"/>
              <c:yMode val="edge"/>
              <c:x val="7.6757758596429568E-3"/>
              <c:y val="0.15098607465733449"/>
            </c:manualLayout>
          </c:layout>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nl-NL"/>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nl-NL"/>
          </a:p>
        </c:txPr>
        <c:crossAx val="674481439"/>
        <c:crosses val="autoZero"/>
        <c:crossBetween val="midCat"/>
      </c:valAx>
      <c:spPr>
        <a:noFill/>
        <a:ln>
          <a:noFill/>
        </a:ln>
        <a:effectLst/>
      </c:spPr>
    </c:plotArea>
    <c:legend>
      <c:legendPos val="b"/>
      <c:layout>
        <c:manualLayout>
          <c:xMode val="edge"/>
          <c:yMode val="edge"/>
          <c:x val="0.44647433472386561"/>
          <c:y val="0.17187445319335082"/>
          <c:w val="0.46276845048192367"/>
          <c:h val="8.9331802274715655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nl-NL"/>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9525" cap="flat" cmpd="sng" algn="ctr">
      <a:noFill/>
      <a:round/>
    </a:ln>
    <a:effectLst/>
  </c:spPr>
  <c:txPr>
    <a:bodyPr/>
    <a:lstStyle/>
    <a:p>
      <a:pPr>
        <a:defRPr/>
      </a:pPr>
      <a:endParaRPr lang="nl-NL"/>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nl-NL" baseline="0"/>
              <a:t>Total scrap outflow </a:t>
            </a:r>
            <a:endParaRPr lang="nl-NL"/>
          </a:p>
        </c:rich>
      </c:tx>
      <c:layout>
        <c:manualLayout>
          <c:xMode val="edge"/>
          <c:yMode val="edge"/>
          <c:x val="0.38678969795472973"/>
          <c:y val="4.9740331967758865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l-NL"/>
        </a:p>
      </c:txPr>
    </c:title>
    <c:autoTitleDeleted val="0"/>
    <c:plotArea>
      <c:layout>
        <c:manualLayout>
          <c:layoutTarget val="inner"/>
          <c:xMode val="edge"/>
          <c:yMode val="edge"/>
          <c:x val="0.19511556023656532"/>
          <c:y val="0.17171296296296296"/>
          <c:w val="0.74809660803480493"/>
          <c:h val="0.71025955088947212"/>
        </c:manualLayout>
      </c:layout>
      <c:areaChart>
        <c:grouping val="stacked"/>
        <c:varyColors val="0"/>
        <c:ser>
          <c:idx val="2"/>
          <c:order val="0"/>
          <c:tx>
            <c:strRef>
              <c:f>Results!$B$25</c:f>
              <c:strCache>
                <c:ptCount val="1"/>
                <c:pt idx="0">
                  <c:v>Wood</c:v>
                </c:pt>
              </c:strCache>
            </c:strRef>
          </c:tx>
          <c:spPr>
            <a:solidFill>
              <a:schemeClr val="accent4">
                <a:lumMod val="50000"/>
              </a:schemeClr>
            </a:solidFill>
            <a:ln>
              <a:noFill/>
            </a:ln>
            <a:effectLst/>
          </c:spPr>
          <c:val>
            <c:numRef>
              <c:f>Results!$D$25:$M$25</c:f>
              <c:numCache>
                <c:formatCode>0</c:formatCode>
                <c:ptCount val="10"/>
                <c:pt idx="0">
                  <c:v>6509.0436851422082</c:v>
                </c:pt>
                <c:pt idx="1">
                  <c:v>6594.8211423799567</c:v>
                </c:pt>
                <c:pt idx="2">
                  <c:v>6675.5606829936487</c:v>
                </c:pt>
                <c:pt idx="3">
                  <c:v>6751.5074687065089</c:v>
                </c:pt>
                <c:pt idx="4">
                  <c:v>6822.748302945748</c:v>
                </c:pt>
                <c:pt idx="5">
                  <c:v>6889.2772596878422</c:v>
                </c:pt>
                <c:pt idx="6">
                  <c:v>6951.0454481083298</c:v>
                </c:pt>
                <c:pt idx="7">
                  <c:v>7007.9941896128184</c:v>
                </c:pt>
                <c:pt idx="8">
                  <c:v>7060.1627280697194</c:v>
                </c:pt>
                <c:pt idx="9">
                  <c:v>7107.6380028969579</c:v>
                </c:pt>
              </c:numCache>
            </c:numRef>
          </c:val>
          <c:extLst>
            <c:ext xmlns:c16="http://schemas.microsoft.com/office/drawing/2014/chart" uri="{C3380CC4-5D6E-409C-BE32-E72D297353CC}">
              <c16:uniqueId val="{00000000-A289-4160-865B-F3D683D889B1}"/>
            </c:ext>
          </c:extLst>
        </c:ser>
        <c:ser>
          <c:idx val="1"/>
          <c:order val="1"/>
          <c:tx>
            <c:strRef>
              <c:f>Results!$B$24</c:f>
              <c:strCache>
                <c:ptCount val="1"/>
                <c:pt idx="0">
                  <c:v>Concrete</c:v>
                </c:pt>
              </c:strCache>
            </c:strRef>
          </c:tx>
          <c:spPr>
            <a:solidFill>
              <a:schemeClr val="accent4">
                <a:lumMod val="75000"/>
              </a:schemeClr>
            </a:solidFill>
            <a:ln>
              <a:noFill/>
            </a:ln>
            <a:effectLst/>
          </c:spPr>
          <c:val>
            <c:numRef>
              <c:f>Results!$D$24:$M$24</c:f>
              <c:numCache>
                <c:formatCode>0</c:formatCode>
                <c:ptCount val="10"/>
                <c:pt idx="0">
                  <c:v>244703.15320688591</c:v>
                </c:pt>
                <c:pt idx="1">
                  <c:v>247927.89946386041</c:v>
                </c:pt>
                <c:pt idx="2">
                  <c:v>250963.24860765928</c:v>
                </c:pt>
                <c:pt idx="3">
                  <c:v>253818.41732964621</c:v>
                </c:pt>
                <c:pt idx="4">
                  <c:v>256496.66894673454</c:v>
                </c:pt>
                <c:pt idx="5">
                  <c:v>258997.78067402498</c:v>
                </c:pt>
                <c:pt idx="6">
                  <c:v>261319.91449360159</c:v>
                </c:pt>
                <c:pt idx="7">
                  <c:v>263460.86442287033</c:v>
                </c:pt>
                <c:pt idx="8">
                  <c:v>265422.10580887273</c:v>
                </c:pt>
                <c:pt idx="9">
                  <c:v>267206.90708100231</c:v>
                </c:pt>
              </c:numCache>
            </c:numRef>
          </c:val>
          <c:extLst>
            <c:ext xmlns:c16="http://schemas.microsoft.com/office/drawing/2014/chart" uri="{C3380CC4-5D6E-409C-BE32-E72D297353CC}">
              <c16:uniqueId val="{00000001-A289-4160-865B-F3D683D889B1}"/>
            </c:ext>
          </c:extLst>
        </c:ser>
        <c:ser>
          <c:idx val="0"/>
          <c:order val="2"/>
          <c:tx>
            <c:strRef>
              <c:f>Results!$B$23</c:f>
              <c:strCache>
                <c:ptCount val="1"/>
                <c:pt idx="0">
                  <c:v>Steel</c:v>
                </c:pt>
              </c:strCache>
            </c:strRef>
          </c:tx>
          <c:spPr>
            <a:solidFill>
              <a:schemeClr val="accent4"/>
            </a:solidFill>
            <a:ln>
              <a:noFill/>
            </a:ln>
            <a:effectLst/>
          </c:spPr>
          <c:val>
            <c:numRef>
              <c:f>Results!$D$23:$M$23</c:f>
              <c:numCache>
                <c:formatCode>0</c:formatCode>
                <c:ptCount val="10"/>
                <c:pt idx="0">
                  <c:v>108230.30802728726</c:v>
                </c:pt>
                <c:pt idx="1">
                  <c:v>109656.58830250347</c:v>
                </c:pt>
                <c:pt idx="2">
                  <c:v>110999.09970253421</c:v>
                </c:pt>
                <c:pt idx="3">
                  <c:v>112261.91869853326</c:v>
                </c:pt>
                <c:pt idx="4">
                  <c:v>113446.48863027821</c:v>
                </c:pt>
                <c:pt idx="5">
                  <c:v>114552.7109617348</c:v>
                </c:pt>
                <c:pt idx="6">
                  <c:v>115579.77275182492</c:v>
                </c:pt>
                <c:pt idx="7">
                  <c:v>116526.69831154522</c:v>
                </c:pt>
                <c:pt idx="8">
                  <c:v>117394.14017545713</c:v>
                </c:pt>
                <c:pt idx="9">
                  <c:v>118183.54394454857</c:v>
                </c:pt>
              </c:numCache>
            </c:numRef>
          </c:val>
          <c:extLst>
            <c:ext xmlns:c16="http://schemas.microsoft.com/office/drawing/2014/chart" uri="{C3380CC4-5D6E-409C-BE32-E72D297353CC}">
              <c16:uniqueId val="{00000002-A289-4160-865B-F3D683D889B1}"/>
            </c:ext>
          </c:extLst>
        </c:ser>
        <c:dLbls>
          <c:showLegendKey val="0"/>
          <c:showVal val="0"/>
          <c:showCatName val="0"/>
          <c:showSerName val="0"/>
          <c:showPercent val="0"/>
          <c:showBubbleSize val="0"/>
        </c:dLbls>
        <c:axId val="674481439"/>
        <c:axId val="674482271"/>
      </c:areaChart>
      <c:catAx>
        <c:axId val="674481439"/>
        <c:scaling>
          <c:orientation val="minMax"/>
        </c:scaling>
        <c:delete val="0"/>
        <c:axPos val="b"/>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nl-NL"/>
          </a:p>
        </c:txPr>
        <c:crossAx val="674482271"/>
        <c:crosses val="autoZero"/>
        <c:auto val="1"/>
        <c:lblAlgn val="ctr"/>
        <c:lblOffset val="100"/>
        <c:noMultiLvlLbl val="0"/>
      </c:catAx>
      <c:valAx>
        <c:axId val="674482271"/>
        <c:scaling>
          <c:orientation val="minMax"/>
          <c:max val="4500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r>
                  <a:rPr lang="nl-NL" sz="1050"/>
                  <a:t>Material Demand (kg/yr)</a:t>
                </a:r>
              </a:p>
            </c:rich>
          </c:tx>
          <c:layout>
            <c:manualLayout>
              <c:xMode val="edge"/>
              <c:yMode val="edge"/>
              <c:x val="7.6757758596429568E-3"/>
              <c:y val="0.15098607465733449"/>
            </c:manualLayout>
          </c:layout>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nl-NL"/>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nl-NL"/>
          </a:p>
        </c:txPr>
        <c:crossAx val="674481439"/>
        <c:crosses val="autoZero"/>
        <c:crossBetween val="midCat"/>
      </c:valAx>
      <c:spPr>
        <a:noFill/>
        <a:ln>
          <a:noFill/>
        </a:ln>
        <a:effectLst/>
      </c:spPr>
    </c:plotArea>
    <c:legend>
      <c:legendPos val="b"/>
      <c:layout>
        <c:manualLayout>
          <c:xMode val="edge"/>
          <c:yMode val="edge"/>
          <c:x val="0.23756767297192413"/>
          <c:y val="0.15695228844692669"/>
          <c:w val="0.64133781156463365"/>
          <c:h val="0.1013065649405074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nl-NL"/>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9525" cap="flat" cmpd="sng" algn="ctr">
      <a:noFill/>
      <a:round/>
    </a:ln>
    <a:effectLst/>
  </c:spPr>
  <c:txPr>
    <a:bodyPr/>
    <a:lstStyle/>
    <a:p>
      <a:pPr>
        <a:defRPr/>
      </a:pPr>
      <a:endParaRPr lang="nl-NL"/>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1888078189160756"/>
          <c:y val="0.17592592592592593"/>
          <c:w val="0.73027318695489873"/>
          <c:h val="0.69838435943253918"/>
        </c:manualLayout>
      </c:layout>
      <c:lineChart>
        <c:grouping val="standard"/>
        <c:varyColors val="0"/>
        <c:ser>
          <c:idx val="0"/>
          <c:order val="0"/>
          <c:tx>
            <c:strRef>
              <c:f>Results!$B$34</c:f>
              <c:strCache>
                <c:ptCount val="1"/>
                <c:pt idx="0">
                  <c:v>Primary Concrete</c:v>
                </c:pt>
              </c:strCache>
            </c:strRef>
          </c:tx>
          <c:spPr>
            <a:ln w="28575" cap="rnd">
              <a:solidFill>
                <a:schemeClr val="accent1"/>
              </a:solidFill>
              <a:round/>
            </a:ln>
            <a:effectLst/>
          </c:spPr>
          <c:marker>
            <c:symbol val="none"/>
          </c:marker>
          <c:val>
            <c:numRef>
              <c:f>Results!$D$34:$M$34</c:f>
              <c:numCache>
                <c:formatCode>0</c:formatCode>
                <c:ptCount val="10"/>
                <c:pt idx="0">
                  <c:v>279182.81193586235</c:v>
                </c:pt>
                <c:pt idx="1">
                  <c:v>269555.6367088877</c:v>
                </c:pt>
                <c:pt idx="2">
                  <c:v>259864.30083721696</c:v>
                </c:pt>
                <c:pt idx="3">
                  <c:v>249995.12036753594</c:v>
                </c:pt>
                <c:pt idx="4">
                  <c:v>240148.21327968553</c:v>
                </c:pt>
                <c:pt idx="5">
                  <c:v>230208.28073351248</c:v>
                </c:pt>
                <c:pt idx="6">
                  <c:v>220770.55613872077</c:v>
                </c:pt>
                <c:pt idx="7">
                  <c:v>211813.01735114917</c:v>
                </c:pt>
                <c:pt idx="8">
                  <c:v>203313.94541952893</c:v>
                </c:pt>
                <c:pt idx="9">
                  <c:v>195251.95464594991</c:v>
                </c:pt>
              </c:numCache>
            </c:numRef>
          </c:val>
          <c:smooth val="0"/>
          <c:extLst>
            <c:ext xmlns:c16="http://schemas.microsoft.com/office/drawing/2014/chart" uri="{C3380CC4-5D6E-409C-BE32-E72D297353CC}">
              <c16:uniqueId val="{00000000-C2FA-4989-AB08-F7DE636DECEC}"/>
            </c:ext>
          </c:extLst>
        </c:ser>
        <c:ser>
          <c:idx val="1"/>
          <c:order val="1"/>
          <c:tx>
            <c:strRef>
              <c:f>Results!$B$29</c:f>
              <c:strCache>
                <c:ptCount val="1"/>
                <c:pt idx="0">
                  <c:v>Secondary Concrete</c:v>
                </c:pt>
              </c:strCache>
            </c:strRef>
          </c:tx>
          <c:spPr>
            <a:ln w="28575" cap="rnd">
              <a:solidFill>
                <a:schemeClr val="accent2"/>
              </a:solidFill>
              <a:round/>
            </a:ln>
            <a:effectLst/>
          </c:spPr>
          <c:marker>
            <c:symbol val="none"/>
          </c:marker>
          <c:val>
            <c:numRef>
              <c:f>Results!$D$29:$M$29</c:f>
              <c:numCache>
                <c:formatCode>0</c:formatCode>
                <c:ptCount val="10"/>
                <c:pt idx="0">
                  <c:v>4894.0630641377184</c:v>
                </c:pt>
                <c:pt idx="1">
                  <c:v>5784.9843208234097</c:v>
                </c:pt>
                <c:pt idx="2">
                  <c:v>6692.3532962042482</c:v>
                </c:pt>
                <c:pt idx="3">
                  <c:v>7614.5525198893856</c:v>
                </c:pt>
                <c:pt idx="4">
                  <c:v>8549.8889648911518</c:v>
                </c:pt>
                <c:pt idx="5">
                  <c:v>9496.5852913809158</c:v>
                </c:pt>
                <c:pt idx="6">
                  <c:v>10452.796579744065</c:v>
                </c:pt>
                <c:pt idx="7">
                  <c:v>11416.637458324381</c:v>
                </c:pt>
                <c:pt idx="8">
                  <c:v>12386.364937747394</c:v>
                </c:pt>
                <c:pt idx="9">
                  <c:v>13360.345354050116</c:v>
                </c:pt>
              </c:numCache>
            </c:numRef>
          </c:val>
          <c:smooth val="0"/>
          <c:extLst>
            <c:ext xmlns:c16="http://schemas.microsoft.com/office/drawing/2014/chart" uri="{C3380CC4-5D6E-409C-BE32-E72D297353CC}">
              <c16:uniqueId val="{00000001-C2FA-4989-AB08-F7DE636DECEC}"/>
            </c:ext>
          </c:extLst>
        </c:ser>
        <c:dLbls>
          <c:showLegendKey val="0"/>
          <c:showVal val="0"/>
          <c:showCatName val="0"/>
          <c:showSerName val="0"/>
          <c:showPercent val="0"/>
          <c:showBubbleSize val="0"/>
        </c:dLbls>
        <c:smooth val="0"/>
        <c:axId val="343994224"/>
        <c:axId val="343994640"/>
      </c:lineChart>
      <c:catAx>
        <c:axId val="343994224"/>
        <c:scaling>
          <c:orientation val="minMax"/>
        </c:scaling>
        <c:delete val="0"/>
        <c:axPos val="b"/>
        <c:title>
          <c:tx>
            <c:rich>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r>
                  <a:rPr lang="nl-NL" sz="900" b="0"/>
                  <a:t>→ yr</a:t>
                </a:r>
              </a:p>
            </c:rich>
          </c:tx>
          <c:layout>
            <c:manualLayout>
              <c:xMode val="edge"/>
              <c:yMode val="edge"/>
              <c:x val="0.93038953074790876"/>
              <c:y val="0.8548306196990708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title>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nl-NL"/>
          </a:p>
        </c:txPr>
        <c:crossAx val="343994640"/>
        <c:crosses val="autoZero"/>
        <c:auto val="1"/>
        <c:lblAlgn val="ctr"/>
        <c:lblOffset val="100"/>
        <c:noMultiLvlLbl val="0"/>
      </c:catAx>
      <c:valAx>
        <c:axId val="34399464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nl-NL" sz="1100" baseline="0"/>
                  <a:t>Concrete demand (kg/yr)</a:t>
                </a:r>
                <a:endParaRPr lang="nl-NL" sz="1100"/>
              </a:p>
            </c:rich>
          </c:tx>
          <c:layout>
            <c:manualLayout>
              <c:xMode val="edge"/>
              <c:yMode val="edge"/>
              <c:x val="1.7606135677198222E-3"/>
              <c:y val="0.13217502974299378"/>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nl-NL"/>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nl-NL"/>
          </a:p>
        </c:txPr>
        <c:crossAx val="343994224"/>
        <c:crosses val="autoZero"/>
        <c:crossBetween val="between"/>
      </c:valAx>
      <c:spPr>
        <a:noFill/>
        <a:ln>
          <a:noFill/>
        </a:ln>
        <a:effectLst/>
      </c:spPr>
    </c:plotArea>
    <c:legend>
      <c:legendPos val="r"/>
      <c:layout>
        <c:manualLayout>
          <c:xMode val="edge"/>
          <c:yMode val="edge"/>
          <c:x val="0.15480712638192951"/>
          <c:y val="6.5392971711869349E-2"/>
          <c:w val="0.75205493252737343"/>
          <c:h val="9.6065908428113134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nl-N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9525" cap="flat" cmpd="sng" algn="ctr">
      <a:noFill/>
      <a:round/>
    </a:ln>
    <a:effectLst/>
  </c:spPr>
  <c:txPr>
    <a:bodyPr/>
    <a:lstStyle/>
    <a:p>
      <a:pPr>
        <a:defRPr/>
      </a:pPr>
      <a:endParaRPr lang="nl-NL"/>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720492237561604"/>
          <c:y val="0.17592592592592593"/>
          <c:w val="0.75194893002382401"/>
          <c:h val="0.69838435943253918"/>
        </c:manualLayout>
      </c:layout>
      <c:lineChart>
        <c:grouping val="standard"/>
        <c:varyColors val="0"/>
        <c:ser>
          <c:idx val="0"/>
          <c:order val="0"/>
          <c:tx>
            <c:strRef>
              <c:f>Results!$B$35</c:f>
              <c:strCache>
                <c:ptCount val="1"/>
                <c:pt idx="0">
                  <c:v>Primary Wood</c:v>
                </c:pt>
              </c:strCache>
            </c:strRef>
          </c:tx>
          <c:spPr>
            <a:ln w="28575" cap="rnd">
              <a:solidFill>
                <a:schemeClr val="accent1"/>
              </a:solidFill>
              <a:round/>
            </a:ln>
            <a:effectLst/>
          </c:spPr>
          <c:marker>
            <c:symbol val="none"/>
          </c:marker>
          <c:val>
            <c:numRef>
              <c:f>Results!$D$35:$M$35</c:f>
              <c:numCache>
                <c:formatCode>0</c:formatCode>
                <c:ptCount val="10"/>
                <c:pt idx="0">
                  <c:v>5603.6618944573383</c:v>
                </c:pt>
                <c:pt idx="1">
                  <c:v>6194.5157018092832</c:v>
                </c:pt>
                <c:pt idx="2">
                  <c:v>6790.5441522968349</c:v>
                </c:pt>
                <c:pt idx="3">
                  <c:v>7381.6260931171346</c:v>
                </c:pt>
                <c:pt idx="4">
                  <c:v>7968.342054094468</c:v>
                </c:pt>
                <c:pt idx="5">
                  <c:v>8539.6767212286504</c:v>
                </c:pt>
                <c:pt idx="6">
                  <c:v>9118.0418880138732</c:v>
                </c:pt>
                <c:pt idx="7">
                  <c:v>9702.8477449347192</c:v>
                </c:pt>
                <c:pt idx="8">
                  <c:v>10293.558253654272</c:v>
                </c:pt>
                <c:pt idx="9">
                  <c:v>10889.70479884122</c:v>
                </c:pt>
              </c:numCache>
            </c:numRef>
          </c:val>
          <c:smooth val="0"/>
          <c:extLst>
            <c:ext xmlns:c16="http://schemas.microsoft.com/office/drawing/2014/chart" uri="{C3380CC4-5D6E-409C-BE32-E72D297353CC}">
              <c16:uniqueId val="{00000000-4904-4FA5-9C11-AB74ECA5552A}"/>
            </c:ext>
          </c:extLst>
        </c:ser>
        <c:ser>
          <c:idx val="1"/>
          <c:order val="1"/>
          <c:tx>
            <c:strRef>
              <c:f>Results!$B$30</c:f>
              <c:strCache>
                <c:ptCount val="1"/>
                <c:pt idx="0">
                  <c:v>Secondary Wood</c:v>
                </c:pt>
              </c:strCache>
            </c:strRef>
          </c:tx>
          <c:spPr>
            <a:ln w="28575" cap="rnd">
              <a:solidFill>
                <a:schemeClr val="accent2"/>
              </a:solidFill>
              <a:round/>
            </a:ln>
            <a:effectLst/>
          </c:spPr>
          <c:marker>
            <c:symbol val="none"/>
          </c:marker>
          <c:val>
            <c:numRef>
              <c:f>Results!$D$30:$M$30</c:f>
              <c:numCache>
                <c:formatCode>0</c:formatCode>
                <c:ptCount val="10"/>
                <c:pt idx="0">
                  <c:v>1952.7131055426623</c:v>
                </c:pt>
                <c:pt idx="1">
                  <c:v>2051.7221331848755</c:v>
                </c:pt>
                <c:pt idx="2">
                  <c:v>2151.013997853509</c:v>
                </c:pt>
                <c:pt idx="3">
                  <c:v>2250.5024895688362</c:v>
                </c:pt>
                <c:pt idx="4">
                  <c:v>2350.0577487924243</c:v>
                </c:pt>
                <c:pt idx="5">
                  <c:v>2449.5208034445664</c:v>
                </c:pt>
                <c:pt idx="6">
                  <c:v>2548.7166643063879</c:v>
                </c:pt>
                <c:pt idx="7">
                  <c:v>2647.4644716315092</c:v>
                </c:pt>
                <c:pt idx="8">
                  <c:v>2745.6188386937797</c:v>
                </c:pt>
                <c:pt idx="9">
                  <c:v>2843.0552011587833</c:v>
                </c:pt>
              </c:numCache>
            </c:numRef>
          </c:val>
          <c:smooth val="0"/>
          <c:extLst>
            <c:ext xmlns:c16="http://schemas.microsoft.com/office/drawing/2014/chart" uri="{C3380CC4-5D6E-409C-BE32-E72D297353CC}">
              <c16:uniqueId val="{00000001-4904-4FA5-9C11-AB74ECA5552A}"/>
            </c:ext>
          </c:extLst>
        </c:ser>
        <c:dLbls>
          <c:showLegendKey val="0"/>
          <c:showVal val="0"/>
          <c:showCatName val="0"/>
          <c:showSerName val="0"/>
          <c:showPercent val="0"/>
          <c:showBubbleSize val="0"/>
        </c:dLbls>
        <c:smooth val="0"/>
        <c:axId val="343994224"/>
        <c:axId val="343994640"/>
      </c:lineChart>
      <c:catAx>
        <c:axId val="343994224"/>
        <c:scaling>
          <c:orientation val="minMax"/>
        </c:scaling>
        <c:delete val="0"/>
        <c:axPos val="b"/>
        <c:title>
          <c:tx>
            <c:rich>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r>
                  <a:rPr lang="nl-NL" sz="900" b="0"/>
                  <a:t>→ yr</a:t>
                </a:r>
              </a:p>
            </c:rich>
          </c:tx>
          <c:layout>
            <c:manualLayout>
              <c:xMode val="edge"/>
              <c:yMode val="edge"/>
              <c:x val="0.93038953074790876"/>
              <c:y val="0.8548306196990708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title>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nl-NL"/>
          </a:p>
        </c:txPr>
        <c:crossAx val="343994640"/>
        <c:crosses val="autoZero"/>
        <c:auto val="1"/>
        <c:lblAlgn val="ctr"/>
        <c:lblOffset val="100"/>
        <c:noMultiLvlLbl val="0"/>
      </c:catAx>
      <c:valAx>
        <c:axId val="34399464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nl-NL" sz="1100" baseline="0"/>
                  <a:t>Wood demand (kg/yr)</a:t>
                </a:r>
                <a:endParaRPr lang="nl-NL" sz="1100"/>
              </a:p>
            </c:rich>
          </c:tx>
          <c:layout>
            <c:manualLayout>
              <c:xMode val="edge"/>
              <c:yMode val="edge"/>
              <c:x val="1.414679497229329E-2"/>
              <c:y val="0.12717521477551619"/>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nl-NL"/>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nl-NL"/>
          </a:p>
        </c:txPr>
        <c:crossAx val="343994224"/>
        <c:crosses val="autoZero"/>
        <c:crossBetween val="between"/>
      </c:valAx>
      <c:spPr>
        <a:noFill/>
        <a:ln>
          <a:noFill/>
        </a:ln>
        <a:effectLst/>
      </c:spPr>
    </c:plotArea>
    <c:legend>
      <c:legendPos val="r"/>
      <c:layout>
        <c:manualLayout>
          <c:xMode val="edge"/>
          <c:yMode val="edge"/>
          <c:x val="0.15480712638192951"/>
          <c:y val="6.5392971711869349E-2"/>
          <c:w val="0.75205493252737343"/>
          <c:h val="9.6065908428113134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nl-N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9525" cap="flat" cmpd="sng" algn="ctr">
      <a:noFill/>
      <a:round/>
    </a:ln>
    <a:effectLst/>
  </c:spPr>
  <c:txPr>
    <a:bodyPr/>
    <a:lstStyle/>
    <a:p>
      <a:pPr>
        <a:defRPr/>
      </a:pPr>
      <a:endParaRPr lang="nl-NL"/>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nl-NL"/>
              <a:t>Total</a:t>
            </a:r>
            <a:r>
              <a:rPr lang="nl-NL" baseline="0"/>
              <a:t> material demand</a:t>
            </a:r>
            <a:endParaRPr lang="nl-NL"/>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l-NL"/>
        </a:p>
      </c:txPr>
    </c:title>
    <c:autoTitleDeleted val="0"/>
    <c:plotArea>
      <c:layout>
        <c:manualLayout>
          <c:layoutTarget val="inner"/>
          <c:xMode val="edge"/>
          <c:yMode val="edge"/>
          <c:x val="0.19511556023656532"/>
          <c:y val="0.17171296296296296"/>
          <c:w val="0.74809660803480493"/>
          <c:h val="0.71025955088947212"/>
        </c:manualLayout>
      </c:layout>
      <c:areaChart>
        <c:grouping val="stacked"/>
        <c:varyColors val="0"/>
        <c:ser>
          <c:idx val="2"/>
          <c:order val="0"/>
          <c:tx>
            <c:strRef>
              <c:f>Results!$Q$20</c:f>
              <c:strCache>
                <c:ptCount val="1"/>
                <c:pt idx="0">
                  <c:v>Wood</c:v>
                </c:pt>
              </c:strCache>
            </c:strRef>
          </c:tx>
          <c:spPr>
            <a:solidFill>
              <a:schemeClr val="accent4">
                <a:lumMod val="50000"/>
              </a:schemeClr>
            </a:solidFill>
            <a:ln>
              <a:noFill/>
            </a:ln>
            <a:effectLst/>
          </c:spPr>
          <c:val>
            <c:numRef>
              <c:f>Results!$S$20:$AB$20</c:f>
              <c:numCache>
                <c:formatCode>0</c:formatCode>
                <c:ptCount val="10"/>
                <c:pt idx="0">
                  <c:v>7556.3750000000555</c:v>
                </c:pt>
                <c:pt idx="1">
                  <c:v>9137.6029805826656</c:v>
                </c:pt>
                <c:pt idx="2">
                  <c:v>9318.28424661996</c:v>
                </c:pt>
                <c:pt idx="3">
                  <c:v>9194.0765032969375</c:v>
                </c:pt>
                <c:pt idx="4">
                  <c:v>9204.910459881512</c:v>
                </c:pt>
                <c:pt idx="5">
                  <c:v>8868.8859578110532</c:v>
                </c:pt>
                <c:pt idx="6">
                  <c:v>9533.080868628711</c:v>
                </c:pt>
                <c:pt idx="7">
                  <c:v>10208.626291825158</c:v>
                </c:pt>
                <c:pt idx="8">
                  <c:v>10893.933336949198</c:v>
                </c:pt>
                <c:pt idx="9">
                  <c:v>11587.533237152145</c:v>
                </c:pt>
              </c:numCache>
            </c:numRef>
          </c:val>
          <c:extLst>
            <c:ext xmlns:c16="http://schemas.microsoft.com/office/drawing/2014/chart" uri="{C3380CC4-5D6E-409C-BE32-E72D297353CC}">
              <c16:uniqueId val="{00000000-2B73-472E-8EC2-D61612CFDBB1}"/>
            </c:ext>
          </c:extLst>
        </c:ser>
        <c:ser>
          <c:idx val="1"/>
          <c:order val="1"/>
          <c:tx>
            <c:strRef>
              <c:f>Results!$Q$19</c:f>
              <c:strCache>
                <c:ptCount val="1"/>
                <c:pt idx="0">
                  <c:v>Concrete</c:v>
                </c:pt>
              </c:strCache>
            </c:strRef>
          </c:tx>
          <c:spPr>
            <a:solidFill>
              <a:schemeClr val="accent4">
                <a:lumMod val="75000"/>
              </a:schemeClr>
            </a:solidFill>
            <a:ln>
              <a:noFill/>
            </a:ln>
            <a:effectLst/>
          </c:spPr>
          <c:val>
            <c:numRef>
              <c:f>Results!$S$19:$AB$19</c:f>
              <c:numCache>
                <c:formatCode>0</c:formatCode>
                <c:ptCount val="10"/>
                <c:pt idx="0">
                  <c:v>284076.8750000021</c:v>
                </c:pt>
                <c:pt idx="1">
                  <c:v>305103.16701268812</c:v>
                </c:pt>
                <c:pt idx="2">
                  <c:v>277787.23007034522</c:v>
                </c:pt>
                <c:pt idx="3">
                  <c:v>245894.04306475967</c:v>
                </c:pt>
                <c:pt idx="4">
                  <c:v>221860.34718903783</c:v>
                </c:pt>
                <c:pt idx="5">
                  <c:v>193454.99209874059</c:v>
                </c:pt>
                <c:pt idx="6">
                  <c:v>188936.0194003676</c:v>
                </c:pt>
                <c:pt idx="7">
                  <c:v>184519.06990223785</c:v>
                </c:pt>
                <c:pt idx="8">
                  <c:v>180212.66105591884</c:v>
                </c:pt>
                <c:pt idx="9">
                  <c:v>176024.48159938384</c:v>
                </c:pt>
              </c:numCache>
            </c:numRef>
          </c:val>
          <c:extLst>
            <c:ext xmlns:c16="http://schemas.microsoft.com/office/drawing/2014/chart" uri="{C3380CC4-5D6E-409C-BE32-E72D297353CC}">
              <c16:uniqueId val="{00000001-2B73-472E-8EC2-D61612CFDBB1}"/>
            </c:ext>
          </c:extLst>
        </c:ser>
        <c:ser>
          <c:idx val="0"/>
          <c:order val="2"/>
          <c:tx>
            <c:strRef>
              <c:f>Results!$B$18</c:f>
              <c:strCache>
                <c:ptCount val="1"/>
                <c:pt idx="0">
                  <c:v>Steel</c:v>
                </c:pt>
              </c:strCache>
            </c:strRef>
          </c:tx>
          <c:spPr>
            <a:solidFill>
              <a:schemeClr val="accent4"/>
            </a:solidFill>
            <a:ln>
              <a:noFill/>
            </a:ln>
            <a:effectLst/>
          </c:spPr>
          <c:val>
            <c:numRef>
              <c:f>Results!$D$18:$M$18</c:f>
              <c:numCache>
                <c:formatCode>0</c:formatCode>
                <c:ptCount val="10"/>
                <c:pt idx="0">
                  <c:v>125645.00000000001</c:v>
                </c:pt>
                <c:pt idx="1">
                  <c:v>128787.15893287677</c:v>
                </c:pt>
                <c:pt idx="2">
                  <c:v>131533.4676203063</c:v>
                </c:pt>
                <c:pt idx="3">
                  <c:v>133786.64297349879</c:v>
                </c:pt>
                <c:pt idx="4">
                  <c:v>135609.53860298515</c:v>
                </c:pt>
                <c:pt idx="5">
                  <c:v>136907.03377306895</c:v>
                </c:pt>
                <c:pt idx="6">
                  <c:v>137998.25198683058</c:v>
                </c:pt>
                <c:pt idx="7">
                  <c:v>138881.42472165072</c:v>
                </c:pt>
                <c:pt idx="8">
                  <c:v>139554.71127241181</c:v>
                </c:pt>
                <c:pt idx="9">
                  <c:v>140016.19999999998</c:v>
                </c:pt>
              </c:numCache>
            </c:numRef>
          </c:val>
          <c:extLst>
            <c:ext xmlns:c16="http://schemas.microsoft.com/office/drawing/2014/chart" uri="{C3380CC4-5D6E-409C-BE32-E72D297353CC}">
              <c16:uniqueId val="{00000002-2B73-472E-8EC2-D61612CFDBB1}"/>
            </c:ext>
          </c:extLst>
        </c:ser>
        <c:dLbls>
          <c:showLegendKey val="0"/>
          <c:showVal val="0"/>
          <c:showCatName val="0"/>
          <c:showSerName val="0"/>
          <c:showPercent val="0"/>
          <c:showBubbleSize val="0"/>
        </c:dLbls>
        <c:axId val="674481439"/>
        <c:axId val="674482271"/>
      </c:areaChart>
      <c:catAx>
        <c:axId val="674481439"/>
        <c:scaling>
          <c:orientation val="minMax"/>
        </c:scaling>
        <c:delete val="0"/>
        <c:axPos val="b"/>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nl-NL"/>
          </a:p>
        </c:txPr>
        <c:crossAx val="674482271"/>
        <c:crosses val="autoZero"/>
        <c:auto val="1"/>
        <c:lblAlgn val="ctr"/>
        <c:lblOffset val="100"/>
        <c:noMultiLvlLbl val="0"/>
      </c:catAx>
      <c:valAx>
        <c:axId val="67448227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r>
                  <a:rPr lang="nl-NL" sz="1050"/>
                  <a:t>Material Demand (kg/yr)</a:t>
                </a:r>
              </a:p>
            </c:rich>
          </c:tx>
          <c:layout>
            <c:manualLayout>
              <c:xMode val="edge"/>
              <c:yMode val="edge"/>
              <c:x val="7.6757758596429568E-3"/>
              <c:y val="0.15098607465733449"/>
            </c:manualLayout>
          </c:layout>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nl-NL"/>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nl-NL"/>
          </a:p>
        </c:txPr>
        <c:crossAx val="674481439"/>
        <c:crosses val="autoZero"/>
        <c:crossBetween val="midCat"/>
      </c:valAx>
      <c:spPr>
        <a:noFill/>
        <a:ln>
          <a:noFill/>
        </a:ln>
        <a:effectLst/>
      </c:spPr>
    </c:plotArea>
    <c:legend>
      <c:legendPos val="b"/>
      <c:layout>
        <c:manualLayout>
          <c:xMode val="edge"/>
          <c:yMode val="edge"/>
          <c:x val="0.44647433472386561"/>
          <c:y val="0.17187445319335082"/>
          <c:w val="0.46578239855706666"/>
          <c:h val="8.9331802274715655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nl-NL"/>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9525" cap="flat" cmpd="sng" algn="ctr">
      <a:noFill/>
      <a:round/>
    </a:ln>
    <a:effectLst/>
  </c:spPr>
  <c:txPr>
    <a:bodyPr/>
    <a:lstStyle/>
    <a:p>
      <a:pPr>
        <a:defRPr/>
      </a:pPr>
      <a:endParaRPr lang="nl-NL"/>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nl-NL" baseline="0"/>
              <a:t>Primary material demand</a:t>
            </a:r>
            <a:endParaRPr lang="nl-NL"/>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l-NL"/>
        </a:p>
      </c:txPr>
    </c:title>
    <c:autoTitleDeleted val="0"/>
    <c:plotArea>
      <c:layout>
        <c:manualLayout>
          <c:layoutTarget val="inner"/>
          <c:xMode val="edge"/>
          <c:yMode val="edge"/>
          <c:x val="0.19511556023656532"/>
          <c:y val="0.17171296296296296"/>
          <c:w val="0.74809660803480493"/>
          <c:h val="0.71025955088947212"/>
        </c:manualLayout>
      </c:layout>
      <c:areaChart>
        <c:grouping val="stacked"/>
        <c:varyColors val="0"/>
        <c:ser>
          <c:idx val="2"/>
          <c:order val="0"/>
          <c:tx>
            <c:strRef>
              <c:f>Results!$Q$35</c:f>
              <c:strCache>
                <c:ptCount val="1"/>
                <c:pt idx="0">
                  <c:v>Primary Wood</c:v>
                </c:pt>
              </c:strCache>
            </c:strRef>
          </c:tx>
          <c:spPr>
            <a:solidFill>
              <a:schemeClr val="accent4">
                <a:lumMod val="50000"/>
              </a:schemeClr>
            </a:solidFill>
            <a:ln>
              <a:noFill/>
            </a:ln>
            <a:effectLst/>
          </c:spPr>
          <c:val>
            <c:numRef>
              <c:f>Results!$S$35:$AB$35</c:f>
              <c:numCache>
                <c:formatCode>0</c:formatCode>
                <c:ptCount val="10"/>
                <c:pt idx="0">
                  <c:v>5603.6618944573929</c:v>
                </c:pt>
                <c:pt idx="1">
                  <c:v>7085.8808473977897</c:v>
                </c:pt>
                <c:pt idx="2">
                  <c:v>7167.270248766451</c:v>
                </c:pt>
                <c:pt idx="3">
                  <c:v>6943.5740137281009</c:v>
                </c:pt>
                <c:pt idx="4">
                  <c:v>6854.8527110890882</c:v>
                </c:pt>
                <c:pt idx="5">
                  <c:v>6419.3651543664873</c:v>
                </c:pt>
                <c:pt idx="6">
                  <c:v>6984.3642043223226</c:v>
                </c:pt>
                <c:pt idx="7">
                  <c:v>7561.161820193649</c:v>
                </c:pt>
                <c:pt idx="8">
                  <c:v>8148.3144982554186</c:v>
                </c:pt>
                <c:pt idx="9">
                  <c:v>8744.4780359933611</c:v>
                </c:pt>
              </c:numCache>
            </c:numRef>
          </c:val>
          <c:extLst>
            <c:ext xmlns:c16="http://schemas.microsoft.com/office/drawing/2014/chart" uri="{C3380CC4-5D6E-409C-BE32-E72D297353CC}">
              <c16:uniqueId val="{00000000-F24C-4084-9712-5D0478FBC8F0}"/>
            </c:ext>
          </c:extLst>
        </c:ser>
        <c:ser>
          <c:idx val="1"/>
          <c:order val="1"/>
          <c:tx>
            <c:strRef>
              <c:f>Results!$Q$34</c:f>
              <c:strCache>
                <c:ptCount val="1"/>
                <c:pt idx="0">
                  <c:v>Primary Concrete</c:v>
                </c:pt>
              </c:strCache>
            </c:strRef>
          </c:tx>
          <c:spPr>
            <a:solidFill>
              <a:schemeClr val="accent4">
                <a:lumMod val="75000"/>
              </a:schemeClr>
            </a:solidFill>
            <a:ln>
              <a:noFill/>
            </a:ln>
            <a:effectLst/>
          </c:spPr>
          <c:val>
            <c:numRef>
              <c:f>Results!$S$34:$AB$34</c:f>
              <c:numCache>
                <c:formatCode>0</c:formatCode>
                <c:ptCount val="10"/>
                <c:pt idx="0">
                  <c:v>279182.81193586439</c:v>
                </c:pt>
                <c:pt idx="1">
                  <c:v>299318.18269186473</c:v>
                </c:pt>
                <c:pt idx="2">
                  <c:v>271094.87677414098</c:v>
                </c:pt>
                <c:pt idx="3">
                  <c:v>238279.49054487029</c:v>
                </c:pt>
                <c:pt idx="4">
                  <c:v>213310.45822414669</c:v>
                </c:pt>
                <c:pt idx="5">
                  <c:v>183958.40680735969</c:v>
                </c:pt>
                <c:pt idx="6">
                  <c:v>178483.22282062354</c:v>
                </c:pt>
                <c:pt idx="7">
                  <c:v>173102.43244391348</c:v>
                </c:pt>
                <c:pt idx="8">
                  <c:v>167826.29611817145</c:v>
                </c:pt>
                <c:pt idx="9">
                  <c:v>162664.13624533374</c:v>
                </c:pt>
              </c:numCache>
            </c:numRef>
          </c:val>
          <c:extLst>
            <c:ext xmlns:c16="http://schemas.microsoft.com/office/drawing/2014/chart" uri="{C3380CC4-5D6E-409C-BE32-E72D297353CC}">
              <c16:uniqueId val="{00000001-F24C-4084-9712-5D0478FBC8F0}"/>
            </c:ext>
          </c:extLst>
        </c:ser>
        <c:ser>
          <c:idx val="0"/>
          <c:order val="2"/>
          <c:tx>
            <c:strRef>
              <c:f>Results!$Q$33</c:f>
              <c:strCache>
                <c:ptCount val="1"/>
                <c:pt idx="0">
                  <c:v>Primary Steel</c:v>
                </c:pt>
              </c:strCache>
            </c:strRef>
          </c:tx>
          <c:spPr>
            <a:solidFill>
              <a:schemeClr val="accent4"/>
            </a:solidFill>
            <a:ln>
              <a:noFill/>
            </a:ln>
            <a:effectLst/>
          </c:spPr>
          <c:val>
            <c:numRef>
              <c:f>Results!$S$33:$AB$33</c:f>
              <c:numCache>
                <c:formatCode>0</c:formatCode>
                <c:ptCount val="10"/>
                <c:pt idx="0">
                  <c:v>71529.845986357308</c:v>
                </c:pt>
                <c:pt idx="1">
                  <c:v>85443.113284337829</c:v>
                </c:pt>
                <c:pt idx="2">
                  <c:v>76642.397927285871</c:v>
                </c:pt>
                <c:pt idx="3">
                  <c:v>64087.177097699801</c:v>
                </c:pt>
                <c:pt idx="4">
                  <c:v>54168.13159912308</c:v>
                </c:pt>
                <c:pt idx="5">
                  <c:v>40487.061069747389</c:v>
                </c:pt>
                <c:pt idx="6">
                  <c:v>39559.888816241233</c:v>
                </c:pt>
                <c:pt idx="7">
                  <c:v>38408.06681345652</c:v>
                </c:pt>
                <c:pt idx="8">
                  <c:v>37027.620377415049</c:v>
                </c:pt>
                <c:pt idx="9">
                  <c:v>35415.459076091371</c:v>
                </c:pt>
              </c:numCache>
            </c:numRef>
          </c:val>
          <c:extLst>
            <c:ext xmlns:c16="http://schemas.microsoft.com/office/drawing/2014/chart" uri="{C3380CC4-5D6E-409C-BE32-E72D297353CC}">
              <c16:uniqueId val="{00000002-F24C-4084-9712-5D0478FBC8F0}"/>
            </c:ext>
          </c:extLst>
        </c:ser>
        <c:dLbls>
          <c:showLegendKey val="0"/>
          <c:showVal val="0"/>
          <c:showCatName val="0"/>
          <c:showSerName val="0"/>
          <c:showPercent val="0"/>
          <c:showBubbleSize val="0"/>
        </c:dLbls>
        <c:axId val="674481439"/>
        <c:axId val="674482271"/>
      </c:areaChart>
      <c:catAx>
        <c:axId val="674481439"/>
        <c:scaling>
          <c:orientation val="minMax"/>
        </c:scaling>
        <c:delete val="0"/>
        <c:axPos val="b"/>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nl-NL"/>
          </a:p>
        </c:txPr>
        <c:crossAx val="674482271"/>
        <c:crosses val="autoZero"/>
        <c:auto val="1"/>
        <c:lblAlgn val="ctr"/>
        <c:lblOffset val="100"/>
        <c:noMultiLvlLbl val="0"/>
      </c:catAx>
      <c:valAx>
        <c:axId val="674482271"/>
        <c:scaling>
          <c:orientation val="minMax"/>
          <c:max val="450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r>
                  <a:rPr lang="nl-NL" sz="1050"/>
                  <a:t>Material Demand (kg/yr)</a:t>
                </a:r>
              </a:p>
            </c:rich>
          </c:tx>
          <c:layout>
            <c:manualLayout>
              <c:xMode val="edge"/>
              <c:yMode val="edge"/>
              <c:x val="7.6757758596429568E-3"/>
              <c:y val="0.15098607465733449"/>
            </c:manualLayout>
          </c:layout>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nl-NL"/>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nl-NL"/>
          </a:p>
        </c:txPr>
        <c:crossAx val="674481439"/>
        <c:crosses val="autoZero"/>
        <c:crossBetween val="midCat"/>
      </c:valAx>
      <c:spPr>
        <a:noFill/>
        <a:ln>
          <a:noFill/>
        </a:ln>
        <a:effectLst/>
      </c:spPr>
    </c:plotArea>
    <c:legend>
      <c:legendPos val="b"/>
      <c:layout>
        <c:manualLayout>
          <c:xMode val="edge"/>
          <c:yMode val="edge"/>
          <c:x val="0.62793077678268283"/>
          <c:y val="0.17187445319335082"/>
          <c:w val="0.30585470021305933"/>
          <c:h val="0.19581328375619714"/>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nl-NL"/>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9525" cap="flat" cmpd="sng" algn="ctr">
      <a:noFill/>
      <a:round/>
    </a:ln>
    <a:effectLst/>
  </c:spPr>
  <c:txPr>
    <a:bodyPr/>
    <a:lstStyle/>
    <a:p>
      <a:pPr>
        <a:defRPr/>
      </a:pPr>
      <a:endParaRPr lang="nl-NL"/>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1888078189160756"/>
          <c:y val="0.17592592592592593"/>
          <c:w val="0.73027318695489873"/>
          <c:h val="0.69838435943253918"/>
        </c:manualLayout>
      </c:layout>
      <c:lineChart>
        <c:grouping val="standard"/>
        <c:varyColors val="0"/>
        <c:ser>
          <c:idx val="0"/>
          <c:order val="0"/>
          <c:tx>
            <c:strRef>
              <c:f>Results!$Q$34</c:f>
              <c:strCache>
                <c:ptCount val="1"/>
                <c:pt idx="0">
                  <c:v>Primary Concrete</c:v>
                </c:pt>
              </c:strCache>
            </c:strRef>
          </c:tx>
          <c:spPr>
            <a:ln w="28575" cap="rnd">
              <a:solidFill>
                <a:schemeClr val="accent1"/>
              </a:solidFill>
              <a:round/>
            </a:ln>
            <a:effectLst/>
          </c:spPr>
          <c:marker>
            <c:symbol val="none"/>
          </c:marker>
          <c:val>
            <c:numRef>
              <c:f>Results!$S$34:$AB$34</c:f>
              <c:numCache>
                <c:formatCode>0</c:formatCode>
                <c:ptCount val="10"/>
                <c:pt idx="0">
                  <c:v>279182.81193586439</c:v>
                </c:pt>
                <c:pt idx="1">
                  <c:v>299318.18269186473</c:v>
                </c:pt>
                <c:pt idx="2">
                  <c:v>271094.87677414098</c:v>
                </c:pt>
                <c:pt idx="3">
                  <c:v>238279.49054487029</c:v>
                </c:pt>
                <c:pt idx="4">
                  <c:v>213310.45822414669</c:v>
                </c:pt>
                <c:pt idx="5">
                  <c:v>183958.40680735969</c:v>
                </c:pt>
                <c:pt idx="6">
                  <c:v>178483.22282062354</c:v>
                </c:pt>
                <c:pt idx="7">
                  <c:v>173102.43244391348</c:v>
                </c:pt>
                <c:pt idx="8">
                  <c:v>167826.29611817145</c:v>
                </c:pt>
                <c:pt idx="9">
                  <c:v>162664.13624533374</c:v>
                </c:pt>
              </c:numCache>
            </c:numRef>
          </c:val>
          <c:smooth val="0"/>
          <c:extLst>
            <c:ext xmlns:c16="http://schemas.microsoft.com/office/drawing/2014/chart" uri="{C3380CC4-5D6E-409C-BE32-E72D297353CC}">
              <c16:uniqueId val="{00000000-D633-40C5-921B-C2352CBB43B9}"/>
            </c:ext>
          </c:extLst>
        </c:ser>
        <c:ser>
          <c:idx val="1"/>
          <c:order val="1"/>
          <c:tx>
            <c:strRef>
              <c:f>Results!$Q$29</c:f>
              <c:strCache>
                <c:ptCount val="1"/>
                <c:pt idx="0">
                  <c:v>Secondary Concrete</c:v>
                </c:pt>
              </c:strCache>
            </c:strRef>
          </c:tx>
          <c:spPr>
            <a:ln w="28575" cap="rnd">
              <a:solidFill>
                <a:schemeClr val="accent2"/>
              </a:solidFill>
              <a:round/>
            </a:ln>
            <a:effectLst/>
          </c:spPr>
          <c:marker>
            <c:symbol val="none"/>
          </c:marker>
          <c:val>
            <c:numRef>
              <c:f>Results!$S$29:$AB$29</c:f>
              <c:numCache>
                <c:formatCode>0</c:formatCode>
                <c:ptCount val="10"/>
                <c:pt idx="0">
                  <c:v>4894.0630641377184</c:v>
                </c:pt>
                <c:pt idx="1">
                  <c:v>5784.9843208234097</c:v>
                </c:pt>
                <c:pt idx="2">
                  <c:v>6692.3532962042482</c:v>
                </c:pt>
                <c:pt idx="3">
                  <c:v>7614.5525198893856</c:v>
                </c:pt>
                <c:pt idx="4">
                  <c:v>8549.8889648911518</c:v>
                </c:pt>
                <c:pt idx="5">
                  <c:v>9496.5852913809158</c:v>
                </c:pt>
                <c:pt idx="6">
                  <c:v>10452.796579744065</c:v>
                </c:pt>
                <c:pt idx="7">
                  <c:v>11416.637458324381</c:v>
                </c:pt>
                <c:pt idx="8">
                  <c:v>12386.364937747394</c:v>
                </c:pt>
                <c:pt idx="9">
                  <c:v>13360.345354050116</c:v>
                </c:pt>
              </c:numCache>
            </c:numRef>
          </c:val>
          <c:smooth val="0"/>
          <c:extLst>
            <c:ext xmlns:c16="http://schemas.microsoft.com/office/drawing/2014/chart" uri="{C3380CC4-5D6E-409C-BE32-E72D297353CC}">
              <c16:uniqueId val="{00000001-D633-40C5-921B-C2352CBB43B9}"/>
            </c:ext>
          </c:extLst>
        </c:ser>
        <c:dLbls>
          <c:showLegendKey val="0"/>
          <c:showVal val="0"/>
          <c:showCatName val="0"/>
          <c:showSerName val="0"/>
          <c:showPercent val="0"/>
          <c:showBubbleSize val="0"/>
        </c:dLbls>
        <c:smooth val="0"/>
        <c:axId val="343994224"/>
        <c:axId val="343994640"/>
      </c:lineChart>
      <c:catAx>
        <c:axId val="343994224"/>
        <c:scaling>
          <c:orientation val="minMax"/>
        </c:scaling>
        <c:delete val="0"/>
        <c:axPos val="b"/>
        <c:title>
          <c:tx>
            <c:rich>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r>
                  <a:rPr lang="nl-NL" sz="900" b="0"/>
                  <a:t>→ yr</a:t>
                </a:r>
              </a:p>
            </c:rich>
          </c:tx>
          <c:layout>
            <c:manualLayout>
              <c:xMode val="edge"/>
              <c:yMode val="edge"/>
              <c:x val="0.93038953074790876"/>
              <c:y val="0.8548306196990708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title>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nl-NL"/>
          </a:p>
        </c:txPr>
        <c:crossAx val="343994640"/>
        <c:crosses val="autoZero"/>
        <c:auto val="1"/>
        <c:lblAlgn val="ctr"/>
        <c:lblOffset val="100"/>
        <c:noMultiLvlLbl val="0"/>
      </c:catAx>
      <c:valAx>
        <c:axId val="34399464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nl-NL" sz="1100" baseline="0"/>
                  <a:t>Concrete demand (kg/yr)</a:t>
                </a:r>
                <a:endParaRPr lang="nl-NL" sz="1100"/>
              </a:p>
            </c:rich>
          </c:tx>
          <c:layout>
            <c:manualLayout>
              <c:xMode val="edge"/>
              <c:yMode val="edge"/>
              <c:x val="1.7606135677198222E-3"/>
              <c:y val="0.13217502974299378"/>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nl-NL"/>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nl-NL"/>
          </a:p>
        </c:txPr>
        <c:crossAx val="343994224"/>
        <c:crosses val="autoZero"/>
        <c:crossBetween val="between"/>
      </c:valAx>
      <c:spPr>
        <a:noFill/>
        <a:ln>
          <a:noFill/>
        </a:ln>
        <a:effectLst/>
      </c:spPr>
    </c:plotArea>
    <c:legend>
      <c:legendPos val="r"/>
      <c:layout>
        <c:manualLayout>
          <c:xMode val="edge"/>
          <c:yMode val="edge"/>
          <c:x val="0.15480712638192951"/>
          <c:y val="6.5392971711869349E-2"/>
          <c:w val="0.75205493252737343"/>
          <c:h val="9.6065908428113134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nl-N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9525" cap="flat" cmpd="sng" algn="ctr">
      <a:noFill/>
      <a:round/>
    </a:ln>
    <a:effectLst/>
  </c:spPr>
  <c:txPr>
    <a:bodyPr/>
    <a:lstStyle/>
    <a:p>
      <a:pPr>
        <a:defRPr/>
      </a:pPr>
      <a:endParaRPr lang="nl-NL"/>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720492237561604"/>
          <c:y val="0.17592592592592593"/>
          <c:w val="0.75194893002382401"/>
          <c:h val="0.69838435943253918"/>
        </c:manualLayout>
      </c:layout>
      <c:lineChart>
        <c:grouping val="standard"/>
        <c:varyColors val="0"/>
        <c:ser>
          <c:idx val="0"/>
          <c:order val="0"/>
          <c:tx>
            <c:strRef>
              <c:f>Results!$Q$35</c:f>
              <c:strCache>
                <c:ptCount val="1"/>
                <c:pt idx="0">
                  <c:v>Primary Wood</c:v>
                </c:pt>
              </c:strCache>
            </c:strRef>
          </c:tx>
          <c:spPr>
            <a:ln w="28575" cap="rnd">
              <a:solidFill>
                <a:schemeClr val="accent1"/>
              </a:solidFill>
              <a:round/>
            </a:ln>
            <a:effectLst/>
          </c:spPr>
          <c:marker>
            <c:symbol val="none"/>
          </c:marker>
          <c:val>
            <c:numRef>
              <c:f>Results!$S$35:$AB$35</c:f>
              <c:numCache>
                <c:formatCode>0</c:formatCode>
                <c:ptCount val="10"/>
                <c:pt idx="0">
                  <c:v>5603.6618944573929</c:v>
                </c:pt>
                <c:pt idx="1">
                  <c:v>7085.8808473977897</c:v>
                </c:pt>
                <c:pt idx="2">
                  <c:v>7167.270248766451</c:v>
                </c:pt>
                <c:pt idx="3">
                  <c:v>6943.5740137281009</c:v>
                </c:pt>
                <c:pt idx="4">
                  <c:v>6854.8527110890882</c:v>
                </c:pt>
                <c:pt idx="5">
                  <c:v>6419.3651543664873</c:v>
                </c:pt>
                <c:pt idx="6">
                  <c:v>6984.3642043223226</c:v>
                </c:pt>
                <c:pt idx="7">
                  <c:v>7561.161820193649</c:v>
                </c:pt>
                <c:pt idx="8">
                  <c:v>8148.3144982554186</c:v>
                </c:pt>
                <c:pt idx="9">
                  <c:v>8744.4780359933611</c:v>
                </c:pt>
              </c:numCache>
            </c:numRef>
          </c:val>
          <c:smooth val="0"/>
          <c:extLst>
            <c:ext xmlns:c16="http://schemas.microsoft.com/office/drawing/2014/chart" uri="{C3380CC4-5D6E-409C-BE32-E72D297353CC}">
              <c16:uniqueId val="{00000000-B13C-48EF-B8DE-936026FCDA3A}"/>
            </c:ext>
          </c:extLst>
        </c:ser>
        <c:ser>
          <c:idx val="1"/>
          <c:order val="1"/>
          <c:tx>
            <c:strRef>
              <c:f>Results!$B$30</c:f>
              <c:strCache>
                <c:ptCount val="1"/>
                <c:pt idx="0">
                  <c:v>Secondary Wood</c:v>
                </c:pt>
              </c:strCache>
            </c:strRef>
          </c:tx>
          <c:spPr>
            <a:ln w="28575" cap="rnd">
              <a:solidFill>
                <a:schemeClr val="accent2"/>
              </a:solidFill>
              <a:round/>
            </a:ln>
            <a:effectLst/>
          </c:spPr>
          <c:marker>
            <c:symbol val="none"/>
          </c:marker>
          <c:val>
            <c:numRef>
              <c:f>Results!$D$30:$M$30</c:f>
              <c:numCache>
                <c:formatCode>0</c:formatCode>
                <c:ptCount val="10"/>
                <c:pt idx="0">
                  <c:v>1952.7131055426623</c:v>
                </c:pt>
                <c:pt idx="1">
                  <c:v>2051.7221331848755</c:v>
                </c:pt>
                <c:pt idx="2">
                  <c:v>2151.013997853509</c:v>
                </c:pt>
                <c:pt idx="3">
                  <c:v>2250.5024895688362</c:v>
                </c:pt>
                <c:pt idx="4">
                  <c:v>2350.0577487924243</c:v>
                </c:pt>
                <c:pt idx="5">
                  <c:v>2449.5208034445664</c:v>
                </c:pt>
                <c:pt idx="6">
                  <c:v>2548.7166643063879</c:v>
                </c:pt>
                <c:pt idx="7">
                  <c:v>2647.4644716315092</c:v>
                </c:pt>
                <c:pt idx="8">
                  <c:v>2745.6188386937797</c:v>
                </c:pt>
                <c:pt idx="9">
                  <c:v>2843.0552011587833</c:v>
                </c:pt>
              </c:numCache>
            </c:numRef>
          </c:val>
          <c:smooth val="0"/>
          <c:extLst>
            <c:ext xmlns:c16="http://schemas.microsoft.com/office/drawing/2014/chart" uri="{C3380CC4-5D6E-409C-BE32-E72D297353CC}">
              <c16:uniqueId val="{00000001-B13C-48EF-B8DE-936026FCDA3A}"/>
            </c:ext>
          </c:extLst>
        </c:ser>
        <c:dLbls>
          <c:showLegendKey val="0"/>
          <c:showVal val="0"/>
          <c:showCatName val="0"/>
          <c:showSerName val="0"/>
          <c:showPercent val="0"/>
          <c:showBubbleSize val="0"/>
        </c:dLbls>
        <c:smooth val="0"/>
        <c:axId val="343994224"/>
        <c:axId val="343994640"/>
      </c:lineChart>
      <c:catAx>
        <c:axId val="343994224"/>
        <c:scaling>
          <c:orientation val="minMax"/>
        </c:scaling>
        <c:delete val="0"/>
        <c:axPos val="b"/>
        <c:title>
          <c:tx>
            <c:rich>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r>
                  <a:rPr lang="nl-NL" sz="900" b="0"/>
                  <a:t>→ yr</a:t>
                </a:r>
              </a:p>
            </c:rich>
          </c:tx>
          <c:layout>
            <c:manualLayout>
              <c:xMode val="edge"/>
              <c:yMode val="edge"/>
              <c:x val="0.93038953074790876"/>
              <c:y val="0.8548306196990708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title>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nl-NL"/>
          </a:p>
        </c:txPr>
        <c:crossAx val="343994640"/>
        <c:crosses val="autoZero"/>
        <c:auto val="1"/>
        <c:lblAlgn val="ctr"/>
        <c:lblOffset val="100"/>
        <c:noMultiLvlLbl val="0"/>
      </c:catAx>
      <c:valAx>
        <c:axId val="34399464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nl-NL" sz="1100" baseline="0"/>
                  <a:t>Wood demand (kg/yr)</a:t>
                </a:r>
                <a:endParaRPr lang="nl-NL" sz="1100"/>
              </a:p>
            </c:rich>
          </c:tx>
          <c:layout>
            <c:manualLayout>
              <c:xMode val="edge"/>
              <c:yMode val="edge"/>
              <c:x val="1.414679497229329E-2"/>
              <c:y val="0.12717521477551619"/>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nl-NL"/>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nl-NL"/>
          </a:p>
        </c:txPr>
        <c:crossAx val="343994224"/>
        <c:crosses val="autoZero"/>
        <c:crossBetween val="between"/>
      </c:valAx>
      <c:spPr>
        <a:noFill/>
        <a:ln>
          <a:noFill/>
        </a:ln>
        <a:effectLst/>
      </c:spPr>
    </c:plotArea>
    <c:legend>
      <c:legendPos val="r"/>
      <c:layout>
        <c:manualLayout>
          <c:xMode val="edge"/>
          <c:yMode val="edge"/>
          <c:x val="0.15480712638192951"/>
          <c:y val="6.5392971711869349E-2"/>
          <c:w val="0.75205493252737343"/>
          <c:h val="9.6065908428113134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nl-N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9525" cap="flat" cmpd="sng" algn="ctr">
      <a:noFill/>
      <a:round/>
    </a:ln>
    <a:effectLst/>
  </c:spPr>
  <c:txPr>
    <a:bodyPr/>
    <a:lstStyle/>
    <a:p>
      <a:pPr>
        <a:defRPr/>
      </a:pPr>
      <a:endParaRPr lang="nl-NL"/>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nl-NL" baseline="0"/>
              <a:t>Primary material demand</a:t>
            </a:r>
            <a:endParaRPr lang="nl-NL"/>
          </a:p>
        </c:rich>
      </c:tx>
      <c:layout>
        <c:manualLayout>
          <c:xMode val="edge"/>
          <c:yMode val="edge"/>
          <c:x val="0.30323903304016386"/>
          <c:y val="4.4766298770982982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l-NL"/>
        </a:p>
      </c:txPr>
    </c:title>
    <c:autoTitleDeleted val="0"/>
    <c:plotArea>
      <c:layout>
        <c:manualLayout>
          <c:layoutTarget val="inner"/>
          <c:xMode val="edge"/>
          <c:yMode val="edge"/>
          <c:x val="0.19511556023656532"/>
          <c:y val="0.17171296296296296"/>
          <c:w val="0.74809660803480493"/>
          <c:h val="0.71025955088947212"/>
        </c:manualLayout>
      </c:layout>
      <c:areaChart>
        <c:grouping val="stacked"/>
        <c:varyColors val="0"/>
        <c:ser>
          <c:idx val="2"/>
          <c:order val="0"/>
          <c:tx>
            <c:strRef>
              <c:f>Results!$B$35</c:f>
              <c:strCache>
                <c:ptCount val="1"/>
                <c:pt idx="0">
                  <c:v>Primary Wood</c:v>
                </c:pt>
              </c:strCache>
            </c:strRef>
          </c:tx>
          <c:spPr>
            <a:solidFill>
              <a:schemeClr val="accent4">
                <a:lumMod val="50000"/>
              </a:schemeClr>
            </a:solidFill>
            <a:ln>
              <a:noFill/>
            </a:ln>
            <a:effectLst/>
          </c:spPr>
          <c:val>
            <c:numRef>
              <c:f>Results!$D$35:$M$35</c:f>
              <c:numCache>
                <c:formatCode>0</c:formatCode>
                <c:ptCount val="10"/>
                <c:pt idx="0">
                  <c:v>5603.6618944573383</c:v>
                </c:pt>
                <c:pt idx="1">
                  <c:v>6194.5157018092832</c:v>
                </c:pt>
                <c:pt idx="2">
                  <c:v>6790.5441522968349</c:v>
                </c:pt>
                <c:pt idx="3">
                  <c:v>7381.6260931171346</c:v>
                </c:pt>
                <c:pt idx="4">
                  <c:v>7968.342054094468</c:v>
                </c:pt>
                <c:pt idx="5">
                  <c:v>8539.6767212286504</c:v>
                </c:pt>
                <c:pt idx="6">
                  <c:v>9118.0418880138732</c:v>
                </c:pt>
                <c:pt idx="7">
                  <c:v>9702.8477449347192</c:v>
                </c:pt>
                <c:pt idx="8">
                  <c:v>10293.558253654272</c:v>
                </c:pt>
                <c:pt idx="9">
                  <c:v>10889.70479884122</c:v>
                </c:pt>
              </c:numCache>
            </c:numRef>
          </c:val>
          <c:extLst>
            <c:ext xmlns:c16="http://schemas.microsoft.com/office/drawing/2014/chart" uri="{C3380CC4-5D6E-409C-BE32-E72D297353CC}">
              <c16:uniqueId val="{00000000-D42C-4BC9-A2A3-721E738BC235}"/>
            </c:ext>
          </c:extLst>
        </c:ser>
        <c:ser>
          <c:idx val="1"/>
          <c:order val="1"/>
          <c:tx>
            <c:strRef>
              <c:f>Results!$B$34</c:f>
              <c:strCache>
                <c:ptCount val="1"/>
                <c:pt idx="0">
                  <c:v>Primary Concrete</c:v>
                </c:pt>
              </c:strCache>
            </c:strRef>
          </c:tx>
          <c:spPr>
            <a:solidFill>
              <a:schemeClr val="accent4">
                <a:lumMod val="75000"/>
              </a:schemeClr>
            </a:solidFill>
            <a:ln>
              <a:noFill/>
            </a:ln>
            <a:effectLst/>
          </c:spPr>
          <c:val>
            <c:numRef>
              <c:f>Results!$D$34:$M$34</c:f>
              <c:numCache>
                <c:formatCode>0</c:formatCode>
                <c:ptCount val="10"/>
                <c:pt idx="0">
                  <c:v>279182.81193586235</c:v>
                </c:pt>
                <c:pt idx="1">
                  <c:v>269555.6367088877</c:v>
                </c:pt>
                <c:pt idx="2">
                  <c:v>259864.30083721696</c:v>
                </c:pt>
                <c:pt idx="3">
                  <c:v>249995.12036753594</c:v>
                </c:pt>
                <c:pt idx="4">
                  <c:v>240148.21327968553</c:v>
                </c:pt>
                <c:pt idx="5">
                  <c:v>230208.28073351248</c:v>
                </c:pt>
                <c:pt idx="6">
                  <c:v>220770.55613872077</c:v>
                </c:pt>
                <c:pt idx="7">
                  <c:v>211813.01735114917</c:v>
                </c:pt>
                <c:pt idx="8">
                  <c:v>203313.94541952893</c:v>
                </c:pt>
                <c:pt idx="9">
                  <c:v>195251.95464594991</c:v>
                </c:pt>
              </c:numCache>
            </c:numRef>
          </c:val>
          <c:extLst>
            <c:ext xmlns:c16="http://schemas.microsoft.com/office/drawing/2014/chart" uri="{C3380CC4-5D6E-409C-BE32-E72D297353CC}">
              <c16:uniqueId val="{00000001-D42C-4BC9-A2A3-721E738BC235}"/>
            </c:ext>
          </c:extLst>
        </c:ser>
        <c:ser>
          <c:idx val="0"/>
          <c:order val="2"/>
          <c:tx>
            <c:strRef>
              <c:f>Results!$B$33</c:f>
              <c:strCache>
                <c:ptCount val="1"/>
                <c:pt idx="0">
                  <c:v>Primary Steel</c:v>
                </c:pt>
              </c:strCache>
            </c:strRef>
          </c:tx>
          <c:spPr>
            <a:solidFill>
              <a:schemeClr val="accent4"/>
            </a:solidFill>
            <a:ln>
              <a:noFill/>
            </a:ln>
            <a:effectLst/>
          </c:spPr>
          <c:val>
            <c:numRef>
              <c:f>Results!$D$33:$M$33</c:f>
              <c:numCache>
                <c:formatCode>0</c:formatCode>
                <c:ptCount val="10"/>
                <c:pt idx="0">
                  <c:v>71529.845986356377</c:v>
                </c:pt>
                <c:pt idx="1">
                  <c:v>71522.051708236075</c:v>
                </c:pt>
                <c:pt idx="2">
                  <c:v>71100.624448926566</c:v>
                </c:pt>
                <c:pt idx="3">
                  <c:v>70171.555710996618</c:v>
                </c:pt>
                <c:pt idx="4">
                  <c:v>68802.16196515465</c:v>
                </c:pt>
                <c:pt idx="5">
                  <c:v>66902.599296453249</c:v>
                </c:pt>
                <c:pt idx="6">
                  <c:v>64797.729244008136</c:v>
                </c:pt>
                <c:pt idx="7">
                  <c:v>62491.700272971095</c:v>
                </c:pt>
                <c:pt idx="8">
                  <c:v>59987.571820157536</c:v>
                </c:pt>
                <c:pt idx="9">
                  <c:v>57287.719238815989</c:v>
                </c:pt>
              </c:numCache>
            </c:numRef>
          </c:val>
          <c:extLst>
            <c:ext xmlns:c16="http://schemas.microsoft.com/office/drawing/2014/chart" uri="{C3380CC4-5D6E-409C-BE32-E72D297353CC}">
              <c16:uniqueId val="{00000002-D42C-4BC9-A2A3-721E738BC235}"/>
            </c:ext>
          </c:extLst>
        </c:ser>
        <c:dLbls>
          <c:showLegendKey val="0"/>
          <c:showVal val="0"/>
          <c:showCatName val="0"/>
          <c:showSerName val="0"/>
          <c:showPercent val="0"/>
          <c:showBubbleSize val="0"/>
        </c:dLbls>
        <c:axId val="674481439"/>
        <c:axId val="674482271"/>
      </c:areaChart>
      <c:catAx>
        <c:axId val="674481439"/>
        <c:scaling>
          <c:orientation val="minMax"/>
        </c:scaling>
        <c:delete val="0"/>
        <c:axPos val="b"/>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nl-NL"/>
          </a:p>
        </c:txPr>
        <c:crossAx val="674482271"/>
        <c:crosses val="autoZero"/>
        <c:auto val="1"/>
        <c:lblAlgn val="ctr"/>
        <c:lblOffset val="100"/>
        <c:noMultiLvlLbl val="0"/>
      </c:catAx>
      <c:valAx>
        <c:axId val="674482271"/>
        <c:scaling>
          <c:orientation val="minMax"/>
          <c:max val="4500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r>
                  <a:rPr lang="nl-NL" sz="1050"/>
                  <a:t>Material Demand (kg/yr)</a:t>
                </a:r>
              </a:p>
            </c:rich>
          </c:tx>
          <c:layout>
            <c:manualLayout>
              <c:xMode val="edge"/>
              <c:yMode val="edge"/>
              <c:x val="7.6757758596429568E-3"/>
              <c:y val="0.15098607465733449"/>
            </c:manualLayout>
          </c:layout>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nl-NL"/>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nl-NL"/>
          </a:p>
        </c:txPr>
        <c:crossAx val="674481439"/>
        <c:crosses val="autoZero"/>
        <c:crossBetween val="midCat"/>
      </c:valAx>
      <c:spPr>
        <a:noFill/>
        <a:ln>
          <a:noFill/>
        </a:ln>
        <a:effectLst/>
      </c:spPr>
    </c:plotArea>
    <c:legend>
      <c:legendPos val="b"/>
      <c:layout>
        <c:manualLayout>
          <c:xMode val="edge"/>
          <c:yMode val="edge"/>
          <c:x val="0.63709762211757159"/>
          <c:y val="0.19177052082435789"/>
          <c:w val="0.30585470021305933"/>
          <c:h val="0.19581328375619714"/>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nl-NL"/>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9525" cap="flat" cmpd="sng" algn="ctr">
      <a:noFill/>
      <a:round/>
    </a:ln>
    <a:effectLst/>
  </c:spPr>
  <c:txPr>
    <a:bodyPr/>
    <a:lstStyle/>
    <a:p>
      <a:pPr>
        <a:defRPr/>
      </a:pPr>
      <a:endParaRPr lang="nl-NL"/>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nl-NL" sz="1400" b="0" i="0" baseline="0">
                <a:effectLst/>
              </a:rPr>
              <a:t>Total scrap outflow </a:t>
            </a:r>
            <a:endParaRPr lang="nl-NL" sz="1100">
              <a:effectLst/>
            </a:endParaRPr>
          </a:p>
        </c:rich>
      </c:tx>
      <c:layout>
        <c:manualLayout>
          <c:xMode val="edge"/>
          <c:yMode val="edge"/>
          <c:x val="0.36244315803149946"/>
          <c:y val="3.9864742381949744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l-NL"/>
        </a:p>
      </c:txPr>
    </c:title>
    <c:autoTitleDeleted val="0"/>
    <c:plotArea>
      <c:layout>
        <c:manualLayout>
          <c:layoutTarget val="inner"/>
          <c:xMode val="edge"/>
          <c:yMode val="edge"/>
          <c:x val="0.19511556023656532"/>
          <c:y val="0.17171296296296296"/>
          <c:w val="0.74809660803480493"/>
          <c:h val="0.71025955088947212"/>
        </c:manualLayout>
      </c:layout>
      <c:areaChart>
        <c:grouping val="stacked"/>
        <c:varyColors val="0"/>
        <c:ser>
          <c:idx val="2"/>
          <c:order val="0"/>
          <c:tx>
            <c:strRef>
              <c:f>Results!$Q$25</c:f>
              <c:strCache>
                <c:ptCount val="1"/>
                <c:pt idx="0">
                  <c:v>Wood</c:v>
                </c:pt>
              </c:strCache>
            </c:strRef>
          </c:tx>
          <c:spPr>
            <a:solidFill>
              <a:schemeClr val="accent4">
                <a:lumMod val="50000"/>
              </a:schemeClr>
            </a:solidFill>
            <a:ln>
              <a:noFill/>
            </a:ln>
            <a:effectLst/>
          </c:spPr>
          <c:val>
            <c:numRef>
              <c:f>Results!$S$25:$AB$25</c:f>
              <c:numCache>
                <c:formatCode>0</c:formatCode>
                <c:ptCount val="10"/>
                <c:pt idx="0">
                  <c:v>6509.0436851422082</c:v>
                </c:pt>
                <c:pt idx="1">
                  <c:v>6594.8211423799567</c:v>
                </c:pt>
                <c:pt idx="2">
                  <c:v>6675.5606829936487</c:v>
                </c:pt>
                <c:pt idx="3">
                  <c:v>6751.5074687065089</c:v>
                </c:pt>
                <c:pt idx="4">
                  <c:v>6822.748302945748</c:v>
                </c:pt>
                <c:pt idx="5">
                  <c:v>6889.2772596878422</c:v>
                </c:pt>
                <c:pt idx="6">
                  <c:v>6951.0454481083298</c:v>
                </c:pt>
                <c:pt idx="7">
                  <c:v>7007.9941896128184</c:v>
                </c:pt>
                <c:pt idx="8">
                  <c:v>7060.1627280697194</c:v>
                </c:pt>
                <c:pt idx="9">
                  <c:v>7107.6380028969579</c:v>
                </c:pt>
              </c:numCache>
            </c:numRef>
          </c:val>
          <c:extLst>
            <c:ext xmlns:c16="http://schemas.microsoft.com/office/drawing/2014/chart" uri="{C3380CC4-5D6E-409C-BE32-E72D297353CC}">
              <c16:uniqueId val="{00000000-DA4E-4957-9D7D-C98691FDE06A}"/>
            </c:ext>
          </c:extLst>
        </c:ser>
        <c:ser>
          <c:idx val="1"/>
          <c:order val="1"/>
          <c:tx>
            <c:strRef>
              <c:f>Results!$Q$24</c:f>
              <c:strCache>
                <c:ptCount val="1"/>
                <c:pt idx="0">
                  <c:v>Concrete</c:v>
                </c:pt>
              </c:strCache>
            </c:strRef>
          </c:tx>
          <c:spPr>
            <a:solidFill>
              <a:schemeClr val="accent4">
                <a:lumMod val="75000"/>
              </a:schemeClr>
            </a:solidFill>
            <a:ln>
              <a:noFill/>
            </a:ln>
            <a:effectLst/>
          </c:spPr>
          <c:val>
            <c:numRef>
              <c:f>Results!$S$24:$AB$24</c:f>
              <c:numCache>
                <c:formatCode>0</c:formatCode>
                <c:ptCount val="10"/>
                <c:pt idx="0">
                  <c:v>244703.15320688591</c:v>
                </c:pt>
                <c:pt idx="1">
                  <c:v>247927.89946386041</c:v>
                </c:pt>
                <c:pt idx="2">
                  <c:v>250963.24860765928</c:v>
                </c:pt>
                <c:pt idx="3">
                  <c:v>253818.41732964621</c:v>
                </c:pt>
                <c:pt idx="4">
                  <c:v>256496.66894673454</c:v>
                </c:pt>
                <c:pt idx="5">
                  <c:v>258997.78067402498</c:v>
                </c:pt>
                <c:pt idx="6">
                  <c:v>261319.91449360159</c:v>
                </c:pt>
                <c:pt idx="7">
                  <c:v>263460.86442287033</c:v>
                </c:pt>
                <c:pt idx="8">
                  <c:v>265422.10580887273</c:v>
                </c:pt>
                <c:pt idx="9">
                  <c:v>267206.90708100231</c:v>
                </c:pt>
              </c:numCache>
            </c:numRef>
          </c:val>
          <c:extLst>
            <c:ext xmlns:c16="http://schemas.microsoft.com/office/drawing/2014/chart" uri="{C3380CC4-5D6E-409C-BE32-E72D297353CC}">
              <c16:uniqueId val="{00000001-DA4E-4957-9D7D-C98691FDE06A}"/>
            </c:ext>
          </c:extLst>
        </c:ser>
        <c:ser>
          <c:idx val="0"/>
          <c:order val="2"/>
          <c:tx>
            <c:strRef>
              <c:f>Results!$Q$23</c:f>
              <c:strCache>
                <c:ptCount val="1"/>
                <c:pt idx="0">
                  <c:v>Steel</c:v>
                </c:pt>
              </c:strCache>
            </c:strRef>
          </c:tx>
          <c:spPr>
            <a:solidFill>
              <a:schemeClr val="accent4"/>
            </a:solidFill>
            <a:ln>
              <a:noFill/>
            </a:ln>
            <a:effectLst/>
          </c:spPr>
          <c:val>
            <c:numRef>
              <c:f>Results!$S$23:$AB$23</c:f>
              <c:numCache>
                <c:formatCode>0</c:formatCode>
                <c:ptCount val="10"/>
                <c:pt idx="0">
                  <c:v>108230.30802728726</c:v>
                </c:pt>
                <c:pt idx="1">
                  <c:v>109656.58830250347</c:v>
                </c:pt>
                <c:pt idx="2">
                  <c:v>110999.09970253421</c:v>
                </c:pt>
                <c:pt idx="3">
                  <c:v>112261.91869853326</c:v>
                </c:pt>
                <c:pt idx="4">
                  <c:v>113446.48863027821</c:v>
                </c:pt>
                <c:pt idx="5">
                  <c:v>114552.7109617348</c:v>
                </c:pt>
                <c:pt idx="6">
                  <c:v>115579.77275182492</c:v>
                </c:pt>
                <c:pt idx="7">
                  <c:v>116526.69831154522</c:v>
                </c:pt>
                <c:pt idx="8">
                  <c:v>117394.14017545713</c:v>
                </c:pt>
                <c:pt idx="9">
                  <c:v>118183.54394454857</c:v>
                </c:pt>
              </c:numCache>
            </c:numRef>
          </c:val>
          <c:extLst>
            <c:ext xmlns:c16="http://schemas.microsoft.com/office/drawing/2014/chart" uri="{C3380CC4-5D6E-409C-BE32-E72D297353CC}">
              <c16:uniqueId val="{00000002-DA4E-4957-9D7D-C98691FDE06A}"/>
            </c:ext>
          </c:extLst>
        </c:ser>
        <c:dLbls>
          <c:showLegendKey val="0"/>
          <c:showVal val="0"/>
          <c:showCatName val="0"/>
          <c:showSerName val="0"/>
          <c:showPercent val="0"/>
          <c:showBubbleSize val="0"/>
        </c:dLbls>
        <c:axId val="674481439"/>
        <c:axId val="674482271"/>
      </c:areaChart>
      <c:catAx>
        <c:axId val="674481439"/>
        <c:scaling>
          <c:orientation val="minMax"/>
        </c:scaling>
        <c:delete val="0"/>
        <c:axPos val="b"/>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nl-NL"/>
          </a:p>
        </c:txPr>
        <c:crossAx val="674482271"/>
        <c:crosses val="autoZero"/>
        <c:auto val="1"/>
        <c:lblAlgn val="ctr"/>
        <c:lblOffset val="100"/>
        <c:noMultiLvlLbl val="0"/>
      </c:catAx>
      <c:valAx>
        <c:axId val="674482271"/>
        <c:scaling>
          <c:orientation val="minMax"/>
          <c:max val="450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r>
                  <a:rPr lang="nl-NL" sz="1050"/>
                  <a:t>Material Demand (kg/yr)</a:t>
                </a:r>
              </a:p>
            </c:rich>
          </c:tx>
          <c:layout>
            <c:manualLayout>
              <c:xMode val="edge"/>
              <c:yMode val="edge"/>
              <c:x val="7.6757758596429568E-3"/>
              <c:y val="0.15098607465733449"/>
            </c:manualLayout>
          </c:layout>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nl-NL"/>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nl-NL"/>
          </a:p>
        </c:txPr>
        <c:crossAx val="674481439"/>
        <c:crosses val="autoZero"/>
        <c:crossBetween val="midCat"/>
      </c:valAx>
      <c:spPr>
        <a:noFill/>
        <a:ln>
          <a:noFill/>
        </a:ln>
        <a:effectLst/>
      </c:spPr>
    </c:plotArea>
    <c:legend>
      <c:legendPos val="b"/>
      <c:layout>
        <c:manualLayout>
          <c:xMode val="edge"/>
          <c:yMode val="edge"/>
          <c:x val="0.20014243574752302"/>
          <c:y val="0.17187432561490187"/>
          <c:w val="0.70919817335777835"/>
          <c:h val="0.10611751152977809"/>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nl-NL"/>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9525" cap="flat" cmpd="sng" algn="ctr">
      <a:noFill/>
      <a:round/>
    </a:ln>
    <a:effectLst/>
  </c:spPr>
  <c:txPr>
    <a:bodyPr/>
    <a:lstStyle/>
    <a:p>
      <a:pPr>
        <a:defRPr/>
      </a:pPr>
      <a:endParaRPr lang="nl-NL"/>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51920384951881"/>
          <c:y val="5.8316753898289234E-2"/>
          <c:w val="0.80425240594925629"/>
          <c:h val="0.83641947728432264"/>
        </c:manualLayout>
      </c:layout>
      <c:lineChart>
        <c:grouping val="standard"/>
        <c:varyColors val="0"/>
        <c:ser>
          <c:idx val="0"/>
          <c:order val="0"/>
          <c:tx>
            <c:strRef>
              <c:f>Population!$K$1</c:f>
              <c:strCache>
                <c:ptCount val="1"/>
                <c:pt idx="0">
                  <c:v>Population based</c:v>
                </c:pt>
              </c:strCache>
            </c:strRef>
          </c:tx>
          <c:spPr>
            <a:ln w="28575" cap="rnd">
              <a:solidFill>
                <a:schemeClr val="accent1"/>
              </a:solidFill>
              <a:round/>
            </a:ln>
            <a:effectLst/>
          </c:spPr>
          <c:marker>
            <c:symbol val="none"/>
          </c:marker>
          <c:val>
            <c:numRef>
              <c:f>Population!$K$3:$K$12</c:f>
              <c:numCache>
                <c:formatCode>0</c:formatCode>
                <c:ptCount val="10"/>
                <c:pt idx="0">
                  <c:v>38730.853211217596</c:v>
                </c:pt>
                <c:pt idx="1">
                  <c:v>38972.921043787712</c:v>
                </c:pt>
                <c:pt idx="2">
                  <c:v>39142.36852658679</c:v>
                </c:pt>
                <c:pt idx="3">
                  <c:v>39214.98887635782</c:v>
                </c:pt>
                <c:pt idx="4">
                  <c:v>39214.98887635782</c:v>
                </c:pt>
                <c:pt idx="5">
                  <c:v>39118.16174332978</c:v>
                </c:pt>
                <c:pt idx="6">
                  <c:v>39021.334610301732</c:v>
                </c:pt>
                <c:pt idx="7">
                  <c:v>38924.507477273684</c:v>
                </c:pt>
                <c:pt idx="8">
                  <c:v>38827.680344245637</c:v>
                </c:pt>
                <c:pt idx="9">
                  <c:v>38730.853211217596</c:v>
                </c:pt>
              </c:numCache>
            </c:numRef>
          </c:val>
          <c:smooth val="0"/>
          <c:extLst>
            <c:ext xmlns:c16="http://schemas.microsoft.com/office/drawing/2014/chart" uri="{C3380CC4-5D6E-409C-BE32-E72D297353CC}">
              <c16:uniqueId val="{00000000-2E1D-4E7E-B651-DC05323F04F0}"/>
            </c:ext>
          </c:extLst>
        </c:ser>
        <c:ser>
          <c:idx val="1"/>
          <c:order val="1"/>
          <c:tx>
            <c:strRef>
              <c:f>Population!$L$1</c:f>
              <c:strCache>
                <c:ptCount val="1"/>
                <c:pt idx="0">
                  <c:v>Economic activity based</c:v>
                </c:pt>
              </c:strCache>
            </c:strRef>
          </c:tx>
          <c:spPr>
            <a:ln w="28575" cap="rnd">
              <a:solidFill>
                <a:schemeClr val="accent2"/>
              </a:solidFill>
              <a:round/>
            </a:ln>
            <a:effectLst/>
          </c:spPr>
          <c:marker>
            <c:symbol val="none"/>
          </c:marker>
          <c:val>
            <c:numRef>
              <c:f>Population!$L$3:$L$12</c:f>
              <c:numCache>
                <c:formatCode>0</c:formatCode>
                <c:ptCount val="10"/>
                <c:pt idx="0">
                  <c:v>38730.853211217596</c:v>
                </c:pt>
                <c:pt idx="1">
                  <c:v>38864.171609657787</c:v>
                </c:pt>
                <c:pt idx="2">
                  <c:v>38991.060676989779</c:v>
                </c:pt>
                <c:pt idx="3">
                  <c:v>39109.752649610557</c:v>
                </c:pt>
                <c:pt idx="4">
                  <c:v>39219.06831622927</c:v>
                </c:pt>
                <c:pt idx="5">
                  <c:v>39317.201629142379</c:v>
                </c:pt>
                <c:pt idx="6">
                  <c:v>39404.752252129532</c:v>
                </c:pt>
                <c:pt idx="7">
                  <c:v>39482.297556149548</c:v>
                </c:pt>
                <c:pt idx="8">
                  <c:v>39550.391717409228</c:v>
                </c:pt>
                <c:pt idx="9">
                  <c:v>39609.564976692738</c:v>
                </c:pt>
              </c:numCache>
            </c:numRef>
          </c:val>
          <c:smooth val="0"/>
          <c:extLst>
            <c:ext xmlns:c16="http://schemas.microsoft.com/office/drawing/2014/chart" uri="{C3380CC4-5D6E-409C-BE32-E72D297353CC}">
              <c16:uniqueId val="{00000001-2E1D-4E7E-B651-DC05323F04F0}"/>
            </c:ext>
          </c:extLst>
        </c:ser>
        <c:dLbls>
          <c:showLegendKey val="0"/>
          <c:showVal val="0"/>
          <c:showCatName val="0"/>
          <c:showSerName val="0"/>
          <c:showPercent val="0"/>
          <c:showBubbleSize val="0"/>
        </c:dLbls>
        <c:smooth val="0"/>
        <c:axId val="1941889775"/>
        <c:axId val="1941881039"/>
      </c:lineChart>
      <c:catAx>
        <c:axId val="1941889775"/>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1941881039"/>
        <c:crosses val="autoZero"/>
        <c:auto val="1"/>
        <c:lblAlgn val="ctr"/>
        <c:lblOffset val="100"/>
        <c:noMultiLvlLbl val="0"/>
      </c:catAx>
      <c:valAx>
        <c:axId val="1941881039"/>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nl-NL" sz="1050"/>
                  <a:t>Floorspace</a:t>
                </a:r>
                <a:r>
                  <a:rPr lang="nl-NL" sz="1050" baseline="0"/>
                  <a:t> stock (m2)</a:t>
                </a:r>
                <a:endParaRPr lang="nl-NL" sz="1050"/>
              </a:p>
            </c:rich>
          </c:tx>
          <c:layout>
            <c:manualLayout>
              <c:xMode val="edge"/>
              <c:yMode val="edge"/>
              <c:x val="2.5000000000000001E-2"/>
              <c:y val="3.9980314960629926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nl-NL"/>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1941889775"/>
        <c:crosses val="autoZero"/>
        <c:crossBetween val="between"/>
      </c:valAx>
      <c:spPr>
        <a:noFill/>
        <a:ln>
          <a:noFill/>
        </a:ln>
        <a:effectLst/>
      </c:spPr>
    </c:plotArea>
    <c:legend>
      <c:legendPos val="b"/>
      <c:layout>
        <c:manualLayout>
          <c:xMode val="edge"/>
          <c:yMode val="edge"/>
          <c:x val="0.21817760279965004"/>
          <c:y val="0.78254867582304632"/>
          <c:w val="0.66441929133858268"/>
          <c:h val="9.434026217220221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nl-NL"/>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r>
              <a:rPr lang="nl-NL" sz="1100" baseline="0"/>
              <a:t>Share of resid. floorspace in urban vs. rural area</a:t>
            </a:r>
            <a:endParaRPr lang="nl-NL" sz="1100"/>
          </a:p>
        </c:rich>
      </c:tx>
      <c:layout>
        <c:manualLayout>
          <c:xMode val="edge"/>
          <c:yMode val="edge"/>
          <c:x val="0.14039215686274509"/>
          <c:y val="5.5555555555555552E-2"/>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endParaRPr lang="nl-NL"/>
        </a:p>
      </c:txPr>
    </c:title>
    <c:autoTitleDeleted val="0"/>
    <c:plotArea>
      <c:layout/>
      <c:areaChart>
        <c:grouping val="stacked"/>
        <c:varyColors val="0"/>
        <c:ser>
          <c:idx val="0"/>
          <c:order val="0"/>
          <c:tx>
            <c:strRef>
              <c:f>Substitution_residential!$O$35</c:f>
              <c:strCache>
                <c:ptCount val="1"/>
                <c:pt idx="0">
                  <c:v>Urban</c:v>
                </c:pt>
              </c:strCache>
            </c:strRef>
          </c:tx>
          <c:spPr>
            <a:solidFill>
              <a:schemeClr val="accent1"/>
            </a:solidFill>
            <a:ln>
              <a:noFill/>
            </a:ln>
            <a:effectLst/>
          </c:spPr>
          <c:val>
            <c:numRef>
              <c:f>Substitution_residential!$O$36:$O$45</c:f>
              <c:numCache>
                <c:formatCode>0.0%</c:formatCode>
                <c:ptCount val="10"/>
                <c:pt idx="0">
                  <c:v>0.754</c:v>
                </c:pt>
                <c:pt idx="1">
                  <c:v>0.75955555555555554</c:v>
                </c:pt>
                <c:pt idx="2">
                  <c:v>0.76511111111111108</c:v>
                </c:pt>
                <c:pt idx="3">
                  <c:v>0.77066666666666672</c:v>
                </c:pt>
                <c:pt idx="4">
                  <c:v>0.77622222222222226</c:v>
                </c:pt>
                <c:pt idx="5">
                  <c:v>0.78177777777777779</c:v>
                </c:pt>
                <c:pt idx="6">
                  <c:v>0.78733333333333333</c:v>
                </c:pt>
                <c:pt idx="7">
                  <c:v>0.79288888888888898</c:v>
                </c:pt>
                <c:pt idx="8">
                  <c:v>0.79844444444444451</c:v>
                </c:pt>
                <c:pt idx="9">
                  <c:v>0.80400000000000005</c:v>
                </c:pt>
              </c:numCache>
            </c:numRef>
          </c:val>
          <c:extLst>
            <c:ext xmlns:c16="http://schemas.microsoft.com/office/drawing/2014/chart" uri="{C3380CC4-5D6E-409C-BE32-E72D297353CC}">
              <c16:uniqueId val="{00000000-79BC-4C78-93B6-0DE023211EFD}"/>
            </c:ext>
          </c:extLst>
        </c:ser>
        <c:ser>
          <c:idx val="1"/>
          <c:order val="1"/>
          <c:tx>
            <c:strRef>
              <c:f>Substitution_residential!$P$35</c:f>
              <c:strCache>
                <c:ptCount val="1"/>
                <c:pt idx="0">
                  <c:v>Rural</c:v>
                </c:pt>
              </c:strCache>
            </c:strRef>
          </c:tx>
          <c:spPr>
            <a:solidFill>
              <a:schemeClr val="tx2">
                <a:lumMod val="20000"/>
                <a:lumOff val="80000"/>
              </a:schemeClr>
            </a:solidFill>
            <a:ln>
              <a:noFill/>
            </a:ln>
            <a:effectLst/>
          </c:spPr>
          <c:val>
            <c:numRef>
              <c:f>Substitution_residential!$P$36:$P$45</c:f>
              <c:numCache>
                <c:formatCode>0.0%</c:formatCode>
                <c:ptCount val="10"/>
                <c:pt idx="0">
                  <c:v>0.246</c:v>
                </c:pt>
                <c:pt idx="1">
                  <c:v>0.24044444444444443</c:v>
                </c:pt>
                <c:pt idx="2">
                  <c:v>0.2348888888888889</c:v>
                </c:pt>
                <c:pt idx="3">
                  <c:v>0.22933333333333333</c:v>
                </c:pt>
                <c:pt idx="4">
                  <c:v>0.22377777777777777</c:v>
                </c:pt>
                <c:pt idx="5">
                  <c:v>0.21822222222222223</c:v>
                </c:pt>
                <c:pt idx="6">
                  <c:v>0.21266666666666667</c:v>
                </c:pt>
                <c:pt idx="7">
                  <c:v>0.20711111111111113</c:v>
                </c:pt>
                <c:pt idx="8">
                  <c:v>0.20155555555555557</c:v>
                </c:pt>
                <c:pt idx="9">
                  <c:v>0.19600000000000001</c:v>
                </c:pt>
              </c:numCache>
            </c:numRef>
          </c:val>
          <c:extLst>
            <c:ext xmlns:c16="http://schemas.microsoft.com/office/drawing/2014/chart" uri="{C3380CC4-5D6E-409C-BE32-E72D297353CC}">
              <c16:uniqueId val="{00000001-79BC-4C78-93B6-0DE023211EFD}"/>
            </c:ext>
          </c:extLst>
        </c:ser>
        <c:dLbls>
          <c:showLegendKey val="0"/>
          <c:showVal val="0"/>
          <c:showCatName val="0"/>
          <c:showSerName val="0"/>
          <c:showPercent val="0"/>
          <c:showBubbleSize val="0"/>
        </c:dLbls>
        <c:axId val="739027968"/>
        <c:axId val="739036288"/>
      </c:areaChart>
      <c:catAx>
        <c:axId val="739027968"/>
        <c:scaling>
          <c:orientation val="minMax"/>
        </c:scaling>
        <c:delete val="0"/>
        <c:axPos val="b"/>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739036288"/>
        <c:crosses val="autoZero"/>
        <c:auto val="1"/>
        <c:lblAlgn val="ctr"/>
        <c:lblOffset val="100"/>
        <c:noMultiLvlLbl val="0"/>
      </c:catAx>
      <c:valAx>
        <c:axId val="739036288"/>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739027968"/>
        <c:crosses val="autoZero"/>
        <c:crossBetween val="midCat"/>
        <c:majorUnit val="0.1"/>
      </c:valAx>
      <c:spPr>
        <a:noFill/>
        <a:ln>
          <a:noFill/>
        </a:ln>
        <a:effectLst/>
      </c:spPr>
    </c:plotArea>
    <c:legend>
      <c:legendPos val="b"/>
      <c:layout>
        <c:manualLayout>
          <c:xMode val="edge"/>
          <c:yMode val="edge"/>
          <c:x val="0.31834968489901327"/>
          <c:y val="0.88483741615631384"/>
          <c:w val="0.37399581736774884"/>
          <c:h val="7.8125546806649182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nl-NL"/>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nl-NL"/>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r>
              <a:rPr lang="nl-NL" sz="1100"/>
              <a:t>Share of building types (urban only)</a:t>
            </a:r>
          </a:p>
        </c:rich>
      </c:tx>
      <c:layout>
        <c:manualLayout>
          <c:xMode val="edge"/>
          <c:yMode val="edge"/>
          <c:x val="0.2223885918003565"/>
          <c:y val="6.9444444444444448E-2"/>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endParaRPr lang="nl-NL"/>
        </a:p>
      </c:txPr>
    </c:title>
    <c:autoTitleDeleted val="0"/>
    <c:plotArea>
      <c:layout/>
      <c:areaChart>
        <c:grouping val="stacked"/>
        <c:varyColors val="0"/>
        <c:ser>
          <c:idx val="0"/>
          <c:order val="0"/>
          <c:tx>
            <c:strRef>
              <c:f>Substitution_residential!$T$35</c:f>
              <c:strCache>
                <c:ptCount val="1"/>
                <c:pt idx="0">
                  <c:v>clustered</c:v>
                </c:pt>
              </c:strCache>
            </c:strRef>
          </c:tx>
          <c:spPr>
            <a:solidFill>
              <a:schemeClr val="accent2">
                <a:lumMod val="75000"/>
              </a:schemeClr>
            </a:solidFill>
            <a:ln>
              <a:noFill/>
            </a:ln>
            <a:effectLst/>
          </c:spPr>
          <c:val>
            <c:numRef>
              <c:f>Substitution_residential!$T$36:$T$45</c:f>
              <c:numCache>
                <c:formatCode>0.0%</c:formatCode>
                <c:ptCount val="10"/>
                <c:pt idx="0">
                  <c:v>0.52519893899204251</c:v>
                </c:pt>
                <c:pt idx="1">
                  <c:v>0.52156986948546402</c:v>
                </c:pt>
                <c:pt idx="2">
                  <c:v>0.51794079997888542</c:v>
                </c:pt>
                <c:pt idx="3">
                  <c:v>0.51431173047230694</c:v>
                </c:pt>
                <c:pt idx="4">
                  <c:v>0.51068266096572845</c:v>
                </c:pt>
                <c:pt idx="5">
                  <c:v>0.50705359145914985</c:v>
                </c:pt>
                <c:pt idx="6">
                  <c:v>0.50342452195257137</c:v>
                </c:pt>
                <c:pt idx="7">
                  <c:v>0.49979545244599283</c:v>
                </c:pt>
                <c:pt idx="8">
                  <c:v>0.49616638293941434</c:v>
                </c:pt>
                <c:pt idx="9">
                  <c:v>0.4925373134328358</c:v>
                </c:pt>
              </c:numCache>
            </c:numRef>
          </c:val>
          <c:extLst>
            <c:ext xmlns:c16="http://schemas.microsoft.com/office/drawing/2014/chart" uri="{C3380CC4-5D6E-409C-BE32-E72D297353CC}">
              <c16:uniqueId val="{00000000-1364-4734-B883-0D9DC89D1954}"/>
            </c:ext>
          </c:extLst>
        </c:ser>
        <c:ser>
          <c:idx val="1"/>
          <c:order val="1"/>
          <c:tx>
            <c:strRef>
              <c:f>Substitution_residential!$U$35</c:f>
              <c:strCache>
                <c:ptCount val="1"/>
                <c:pt idx="0">
                  <c:v>high-rise</c:v>
                </c:pt>
              </c:strCache>
            </c:strRef>
          </c:tx>
          <c:spPr>
            <a:solidFill>
              <a:schemeClr val="accent2"/>
            </a:solidFill>
            <a:ln>
              <a:noFill/>
            </a:ln>
            <a:effectLst/>
          </c:spPr>
          <c:val>
            <c:numRef>
              <c:f>Substitution_residential!$U$36:$U$45</c:f>
              <c:numCache>
                <c:formatCode>0.0%</c:formatCode>
                <c:ptCount val="10"/>
                <c:pt idx="0">
                  <c:v>0.26525198938992045</c:v>
                </c:pt>
                <c:pt idx="1">
                  <c:v>0.28414881091154898</c:v>
                </c:pt>
                <c:pt idx="2">
                  <c:v>0.3030456324331775</c:v>
                </c:pt>
                <c:pt idx="3">
                  <c:v>0.32194245395480597</c:v>
                </c:pt>
                <c:pt idx="4">
                  <c:v>0.3408392754764345</c:v>
                </c:pt>
                <c:pt idx="5">
                  <c:v>0.35973609699806303</c:v>
                </c:pt>
                <c:pt idx="6">
                  <c:v>0.3786329185196915</c:v>
                </c:pt>
                <c:pt idx="7">
                  <c:v>0.39752974004132002</c:v>
                </c:pt>
                <c:pt idx="8">
                  <c:v>0.41642656156294855</c:v>
                </c:pt>
                <c:pt idx="9">
                  <c:v>0.43532338308457708</c:v>
                </c:pt>
              </c:numCache>
            </c:numRef>
          </c:val>
          <c:extLst>
            <c:ext xmlns:c16="http://schemas.microsoft.com/office/drawing/2014/chart" uri="{C3380CC4-5D6E-409C-BE32-E72D297353CC}">
              <c16:uniqueId val="{00000001-1364-4734-B883-0D9DC89D1954}"/>
            </c:ext>
          </c:extLst>
        </c:ser>
        <c:ser>
          <c:idx val="2"/>
          <c:order val="2"/>
          <c:tx>
            <c:strRef>
              <c:f>Substitution_residential!$S$35</c:f>
              <c:strCache>
                <c:ptCount val="1"/>
                <c:pt idx="0">
                  <c:v>detached</c:v>
                </c:pt>
              </c:strCache>
            </c:strRef>
          </c:tx>
          <c:spPr>
            <a:solidFill>
              <a:schemeClr val="accent2">
                <a:lumMod val="40000"/>
                <a:lumOff val="60000"/>
              </a:schemeClr>
            </a:solidFill>
            <a:ln w="25400">
              <a:noFill/>
            </a:ln>
            <a:effectLst/>
          </c:spPr>
          <c:val>
            <c:numRef>
              <c:f>Substitution_residential!$S$36:$S$45</c:f>
              <c:numCache>
                <c:formatCode>0.0%</c:formatCode>
                <c:ptCount val="10"/>
                <c:pt idx="0">
                  <c:v>0.20954907161803712</c:v>
                </c:pt>
                <c:pt idx="1">
                  <c:v>0.19428131960298711</c:v>
                </c:pt>
                <c:pt idx="2">
                  <c:v>0.17901356758793713</c:v>
                </c:pt>
                <c:pt idx="3">
                  <c:v>0.16374581557288712</c:v>
                </c:pt>
                <c:pt idx="4">
                  <c:v>0.1484780635578371</c:v>
                </c:pt>
                <c:pt idx="5">
                  <c:v>0.13321031154278709</c:v>
                </c:pt>
                <c:pt idx="6">
                  <c:v>0.11794255952773709</c:v>
                </c:pt>
                <c:pt idx="7">
                  <c:v>0.10267480751268709</c:v>
                </c:pt>
                <c:pt idx="8">
                  <c:v>8.7407055497637082E-2</c:v>
                </c:pt>
                <c:pt idx="9">
                  <c:v>7.2139303482587069E-2</c:v>
                </c:pt>
              </c:numCache>
            </c:numRef>
          </c:val>
          <c:extLst>
            <c:ext xmlns:c16="http://schemas.microsoft.com/office/drawing/2014/chart" uri="{C3380CC4-5D6E-409C-BE32-E72D297353CC}">
              <c16:uniqueId val="{00000002-1364-4734-B883-0D9DC89D1954}"/>
            </c:ext>
          </c:extLst>
        </c:ser>
        <c:dLbls>
          <c:showLegendKey val="0"/>
          <c:showVal val="0"/>
          <c:showCatName val="0"/>
          <c:showSerName val="0"/>
          <c:showPercent val="0"/>
          <c:showBubbleSize val="0"/>
        </c:dLbls>
        <c:axId val="739027968"/>
        <c:axId val="739036288"/>
      </c:areaChart>
      <c:catAx>
        <c:axId val="739027968"/>
        <c:scaling>
          <c:orientation val="minMax"/>
        </c:scaling>
        <c:delete val="0"/>
        <c:axPos val="b"/>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739036288"/>
        <c:crosses val="autoZero"/>
        <c:auto val="1"/>
        <c:lblAlgn val="ctr"/>
        <c:lblOffset val="100"/>
        <c:noMultiLvlLbl val="0"/>
      </c:catAx>
      <c:valAx>
        <c:axId val="739036288"/>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739027968"/>
        <c:crosses val="autoZero"/>
        <c:crossBetween val="midCat"/>
        <c:majorUnit val="0.1"/>
      </c:valAx>
      <c:spPr>
        <a:noFill/>
        <a:ln>
          <a:noFill/>
        </a:ln>
        <a:effectLst/>
      </c:spPr>
    </c:plotArea>
    <c:legend>
      <c:legendPos val="b"/>
      <c:layout>
        <c:manualLayout>
          <c:xMode val="edge"/>
          <c:yMode val="edge"/>
          <c:x val="0.13716591575785644"/>
          <c:y val="0.88483741615631384"/>
          <c:w val="0.7684489171473885"/>
          <c:h val="7.8125546806649182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nl-NL"/>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nl-NL"/>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r>
              <a:rPr lang="nl-NL" sz="1100"/>
              <a:t>Share of construction types (clustered</a:t>
            </a:r>
            <a:r>
              <a:rPr lang="nl-NL" sz="1100" baseline="0"/>
              <a:t> buildings)</a:t>
            </a:r>
            <a:endParaRPr lang="nl-NL" sz="1100"/>
          </a:p>
        </c:rich>
      </c:tx>
      <c:layout>
        <c:manualLayout>
          <c:xMode val="edge"/>
          <c:yMode val="edge"/>
          <c:x val="0.13696969696969699"/>
          <c:y val="7.407407407407407E-2"/>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endParaRPr lang="nl-NL"/>
        </a:p>
      </c:txPr>
    </c:title>
    <c:autoTitleDeleted val="0"/>
    <c:plotArea>
      <c:layout>
        <c:manualLayout>
          <c:layoutTarget val="inner"/>
          <c:xMode val="edge"/>
          <c:yMode val="edge"/>
          <c:x val="0.1246494589245863"/>
          <c:y val="0.15476851851851853"/>
          <c:w val="0.81987817030892529"/>
          <c:h val="0.62166848935549712"/>
        </c:manualLayout>
      </c:layout>
      <c:areaChart>
        <c:grouping val="stacked"/>
        <c:varyColors val="0"/>
        <c:ser>
          <c:idx val="0"/>
          <c:order val="0"/>
          <c:tx>
            <c:strRef>
              <c:f>Substitution_residential!$Z$35</c:f>
              <c:strCache>
                <c:ptCount val="1"/>
                <c:pt idx="0">
                  <c:v>Steel-frame</c:v>
                </c:pt>
              </c:strCache>
            </c:strRef>
          </c:tx>
          <c:spPr>
            <a:solidFill>
              <a:schemeClr val="accent3">
                <a:lumMod val="50000"/>
              </a:schemeClr>
            </a:solidFill>
            <a:ln>
              <a:noFill/>
            </a:ln>
            <a:effectLst/>
          </c:spPr>
          <c:val>
            <c:numRef>
              <c:f>Substitution_residential!$Z$36:$Z$45</c:f>
              <c:numCache>
                <c:formatCode>0%</c:formatCode>
                <c:ptCount val="10"/>
                <c:pt idx="0">
                  <c:v>0.15</c:v>
                </c:pt>
                <c:pt idx="1">
                  <c:v>0.16111111111111109</c:v>
                </c:pt>
                <c:pt idx="2">
                  <c:v>0.17222222222222222</c:v>
                </c:pt>
                <c:pt idx="3">
                  <c:v>0.18333333333333332</c:v>
                </c:pt>
                <c:pt idx="4">
                  <c:v>0.19444444444444445</c:v>
                </c:pt>
                <c:pt idx="5">
                  <c:v>0.20555555555555555</c:v>
                </c:pt>
                <c:pt idx="6">
                  <c:v>0.21666666666666667</c:v>
                </c:pt>
                <c:pt idx="7">
                  <c:v>0.22777777777777777</c:v>
                </c:pt>
                <c:pt idx="8">
                  <c:v>0.23888888888888887</c:v>
                </c:pt>
                <c:pt idx="9">
                  <c:v>0.25</c:v>
                </c:pt>
              </c:numCache>
            </c:numRef>
          </c:val>
          <c:extLst>
            <c:ext xmlns:c16="http://schemas.microsoft.com/office/drawing/2014/chart" uri="{C3380CC4-5D6E-409C-BE32-E72D297353CC}">
              <c16:uniqueId val="{00000000-5F48-473C-AE51-87CCE6CC8878}"/>
            </c:ext>
          </c:extLst>
        </c:ser>
        <c:ser>
          <c:idx val="1"/>
          <c:order val="1"/>
          <c:tx>
            <c:strRef>
              <c:f>Substitution_residential!$Y$35</c:f>
              <c:strCache>
                <c:ptCount val="1"/>
                <c:pt idx="0">
                  <c:v>Steel-reinforced</c:v>
                </c:pt>
              </c:strCache>
            </c:strRef>
          </c:tx>
          <c:spPr>
            <a:solidFill>
              <a:schemeClr val="accent3">
                <a:lumMod val="75000"/>
              </a:schemeClr>
            </a:solidFill>
            <a:ln>
              <a:noFill/>
            </a:ln>
            <a:effectLst/>
          </c:spPr>
          <c:val>
            <c:numRef>
              <c:f>Substitution_residential!$Y$36:$Y$45</c:f>
              <c:numCache>
                <c:formatCode>0%</c:formatCode>
                <c:ptCount val="10"/>
                <c:pt idx="0">
                  <c:v>0.7</c:v>
                </c:pt>
                <c:pt idx="1">
                  <c:v>0.66999999999999993</c:v>
                </c:pt>
                <c:pt idx="2">
                  <c:v>0.64</c:v>
                </c:pt>
                <c:pt idx="3">
                  <c:v>0.61</c:v>
                </c:pt>
                <c:pt idx="4">
                  <c:v>0.57999999999999996</c:v>
                </c:pt>
                <c:pt idx="5">
                  <c:v>0.55000000000000004</c:v>
                </c:pt>
                <c:pt idx="6">
                  <c:v>0.52</c:v>
                </c:pt>
                <c:pt idx="7">
                  <c:v>0.49</c:v>
                </c:pt>
                <c:pt idx="8">
                  <c:v>0.45999999999999996</c:v>
                </c:pt>
                <c:pt idx="9">
                  <c:v>0.43</c:v>
                </c:pt>
              </c:numCache>
            </c:numRef>
          </c:val>
          <c:extLst>
            <c:ext xmlns:c16="http://schemas.microsoft.com/office/drawing/2014/chart" uri="{C3380CC4-5D6E-409C-BE32-E72D297353CC}">
              <c16:uniqueId val="{00000001-5F48-473C-AE51-87CCE6CC8878}"/>
            </c:ext>
          </c:extLst>
        </c:ser>
        <c:ser>
          <c:idx val="2"/>
          <c:order val="2"/>
          <c:tx>
            <c:strRef>
              <c:f>Substitution_residential!$X$35</c:f>
              <c:strCache>
                <c:ptCount val="1"/>
                <c:pt idx="0">
                  <c:v>Bricks</c:v>
                </c:pt>
              </c:strCache>
            </c:strRef>
          </c:tx>
          <c:spPr>
            <a:solidFill>
              <a:schemeClr val="accent3"/>
            </a:solidFill>
            <a:ln w="25400">
              <a:noFill/>
            </a:ln>
            <a:effectLst/>
          </c:spPr>
          <c:val>
            <c:numRef>
              <c:f>Substitution_residential!$X$36:$X$45</c:f>
              <c:numCache>
                <c:formatCode>0%</c:formatCode>
                <c:ptCount val="10"/>
                <c:pt idx="0">
                  <c:v>0.1</c:v>
                </c:pt>
                <c:pt idx="1">
                  <c:v>9.1111111111111115E-2</c:v>
                </c:pt>
                <c:pt idx="2">
                  <c:v>8.2222222222222224E-2</c:v>
                </c:pt>
                <c:pt idx="3">
                  <c:v>7.3333333333333334E-2</c:v>
                </c:pt>
                <c:pt idx="4">
                  <c:v>6.4444444444444443E-2</c:v>
                </c:pt>
                <c:pt idx="5">
                  <c:v>5.5555555555555559E-2</c:v>
                </c:pt>
                <c:pt idx="6">
                  <c:v>4.6666666666666676E-2</c:v>
                </c:pt>
                <c:pt idx="7">
                  <c:v>3.7777777777777785E-2</c:v>
                </c:pt>
                <c:pt idx="8">
                  <c:v>2.8888888888888895E-2</c:v>
                </c:pt>
                <c:pt idx="9">
                  <c:v>0.02</c:v>
                </c:pt>
              </c:numCache>
            </c:numRef>
          </c:val>
          <c:extLst>
            <c:ext xmlns:c16="http://schemas.microsoft.com/office/drawing/2014/chart" uri="{C3380CC4-5D6E-409C-BE32-E72D297353CC}">
              <c16:uniqueId val="{00000002-5F48-473C-AE51-87CCE6CC8878}"/>
            </c:ext>
          </c:extLst>
        </c:ser>
        <c:ser>
          <c:idx val="3"/>
          <c:order val="3"/>
          <c:tx>
            <c:strRef>
              <c:f>Substitution_residential!$AA$35</c:f>
              <c:strCache>
                <c:ptCount val="1"/>
                <c:pt idx="0">
                  <c:v>Modular/wood</c:v>
                </c:pt>
              </c:strCache>
            </c:strRef>
          </c:tx>
          <c:spPr>
            <a:solidFill>
              <a:schemeClr val="accent3">
                <a:lumMod val="60000"/>
                <a:lumOff val="40000"/>
              </a:schemeClr>
            </a:solidFill>
            <a:ln w="25400">
              <a:noFill/>
            </a:ln>
            <a:effectLst/>
          </c:spPr>
          <c:val>
            <c:numRef>
              <c:f>Substitution_residential!$AA$36:$AA$45</c:f>
              <c:numCache>
                <c:formatCode>0%</c:formatCode>
                <c:ptCount val="10"/>
                <c:pt idx="0">
                  <c:v>0.05</c:v>
                </c:pt>
                <c:pt idx="1">
                  <c:v>7.7777777777777779E-2</c:v>
                </c:pt>
                <c:pt idx="2">
                  <c:v>0.10555555555555556</c:v>
                </c:pt>
                <c:pt idx="3">
                  <c:v>0.13333333333333333</c:v>
                </c:pt>
                <c:pt idx="4">
                  <c:v>0.16111111111111109</c:v>
                </c:pt>
                <c:pt idx="5">
                  <c:v>0.18888888888888888</c:v>
                </c:pt>
                <c:pt idx="6">
                  <c:v>0.21666666666666667</c:v>
                </c:pt>
                <c:pt idx="7">
                  <c:v>0.24444444444444441</c:v>
                </c:pt>
                <c:pt idx="8">
                  <c:v>0.2722222222222222</c:v>
                </c:pt>
                <c:pt idx="9">
                  <c:v>0.3</c:v>
                </c:pt>
              </c:numCache>
            </c:numRef>
          </c:val>
          <c:extLst>
            <c:ext xmlns:c16="http://schemas.microsoft.com/office/drawing/2014/chart" uri="{C3380CC4-5D6E-409C-BE32-E72D297353CC}">
              <c16:uniqueId val="{00000003-5F48-473C-AE51-87CCE6CC8878}"/>
            </c:ext>
          </c:extLst>
        </c:ser>
        <c:dLbls>
          <c:showLegendKey val="0"/>
          <c:showVal val="0"/>
          <c:showCatName val="0"/>
          <c:showSerName val="0"/>
          <c:showPercent val="0"/>
          <c:showBubbleSize val="0"/>
        </c:dLbls>
        <c:axId val="739027968"/>
        <c:axId val="739036288"/>
      </c:areaChart>
      <c:catAx>
        <c:axId val="739027968"/>
        <c:scaling>
          <c:orientation val="minMax"/>
        </c:scaling>
        <c:delete val="0"/>
        <c:axPos val="b"/>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739036288"/>
        <c:crosses val="autoZero"/>
        <c:auto val="1"/>
        <c:lblAlgn val="ctr"/>
        <c:lblOffset val="100"/>
        <c:noMultiLvlLbl val="0"/>
      </c:catAx>
      <c:valAx>
        <c:axId val="739036288"/>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739027968"/>
        <c:crosses val="autoZero"/>
        <c:crossBetween val="midCat"/>
        <c:majorUnit val="0.1"/>
      </c:valAx>
      <c:spPr>
        <a:noFill/>
        <a:ln>
          <a:noFill/>
        </a:ln>
        <a:effectLst/>
      </c:spPr>
    </c:plotArea>
    <c:legend>
      <c:legendPos val="b"/>
      <c:layout>
        <c:manualLayout>
          <c:xMode val="edge"/>
          <c:yMode val="edge"/>
          <c:x val="0"/>
          <c:y val="0.88483741615631384"/>
          <c:w val="1"/>
          <c:h val="7.8125546806649182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nl-NL"/>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nl-NL"/>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r>
              <a:rPr lang="nl-NL" sz="1100"/>
              <a:t>Material composition</a:t>
            </a:r>
            <a:r>
              <a:rPr lang="nl-NL" sz="1100" baseline="0"/>
              <a:t> per m</a:t>
            </a:r>
            <a:r>
              <a:rPr lang="nl-NL" sz="1100" baseline="30000"/>
              <a:t>2</a:t>
            </a:r>
            <a:r>
              <a:rPr lang="nl-NL" sz="1100" baseline="0"/>
              <a:t> of resid. floorspace</a:t>
            </a:r>
            <a:endParaRPr lang="nl-NL" sz="1100"/>
          </a:p>
        </c:rich>
      </c:tx>
      <c:layout>
        <c:manualLayout>
          <c:xMode val="edge"/>
          <c:yMode val="edge"/>
          <c:x val="0.13882352941176468"/>
          <c:y val="4.6296296296296294E-2"/>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endParaRPr lang="nl-NL"/>
        </a:p>
      </c:txPr>
    </c:title>
    <c:autoTitleDeleted val="0"/>
    <c:plotArea>
      <c:layout>
        <c:manualLayout>
          <c:layoutTarget val="inner"/>
          <c:xMode val="edge"/>
          <c:yMode val="edge"/>
          <c:x val="0.18825606692211602"/>
          <c:y val="0.15524314668999709"/>
          <c:w val="0.75627156231139558"/>
          <c:h val="0.64901064450277035"/>
        </c:manualLayout>
      </c:layout>
      <c:areaChart>
        <c:grouping val="stacked"/>
        <c:varyColors val="0"/>
        <c:ser>
          <c:idx val="0"/>
          <c:order val="0"/>
          <c:tx>
            <c:strRef>
              <c:f>Substitution_residential!$U$17</c:f>
              <c:strCache>
                <c:ptCount val="1"/>
                <c:pt idx="0">
                  <c:v>Wood</c:v>
                </c:pt>
              </c:strCache>
            </c:strRef>
          </c:tx>
          <c:spPr>
            <a:solidFill>
              <a:schemeClr val="accent4">
                <a:lumMod val="50000"/>
              </a:schemeClr>
            </a:solidFill>
            <a:ln>
              <a:noFill/>
            </a:ln>
            <a:effectLst/>
          </c:spPr>
          <c:val>
            <c:numRef>
              <c:f>Substitution_residential!$U$18:$U$27</c:f>
              <c:numCache>
                <c:formatCode>_ * #,##0.0_ ;_ * \-#,##0.0_ ;_ * "-"??_ ;_ @_ </c:formatCode>
                <c:ptCount val="10"/>
                <c:pt idx="0">
                  <c:v>9.5210000000000008</c:v>
                </c:pt>
                <c:pt idx="1">
                  <c:v>10.438330041152264</c:v>
                </c:pt>
                <c:pt idx="2">
                  <c:v>11.388474897119341</c:v>
                </c:pt>
                <c:pt idx="3">
                  <c:v>12.370200000000001</c:v>
                </c:pt>
                <c:pt idx="4">
                  <c:v>13.382270781893004</c:v>
                </c:pt>
                <c:pt idx="5">
                  <c:v>14.423452674897121</c:v>
                </c:pt>
                <c:pt idx="6">
                  <c:v>15.492511111111114</c:v>
                </c:pt>
                <c:pt idx="7">
                  <c:v>16.588211522633742</c:v>
                </c:pt>
                <c:pt idx="8">
                  <c:v>17.709319341563784</c:v>
                </c:pt>
                <c:pt idx="9">
                  <c:v>18.854600000000001</c:v>
                </c:pt>
              </c:numCache>
            </c:numRef>
          </c:val>
          <c:extLst>
            <c:ext xmlns:c16="http://schemas.microsoft.com/office/drawing/2014/chart" uri="{C3380CC4-5D6E-409C-BE32-E72D297353CC}">
              <c16:uniqueId val="{00000000-8BB0-4EDF-AD31-EC6449A7C1F5}"/>
            </c:ext>
          </c:extLst>
        </c:ser>
        <c:ser>
          <c:idx val="1"/>
          <c:order val="1"/>
          <c:tx>
            <c:strRef>
              <c:f>Substitution_residential!$T$17</c:f>
              <c:strCache>
                <c:ptCount val="1"/>
                <c:pt idx="0">
                  <c:v>Concrete</c:v>
                </c:pt>
              </c:strCache>
            </c:strRef>
          </c:tx>
          <c:spPr>
            <a:solidFill>
              <a:schemeClr val="accent4">
                <a:lumMod val="75000"/>
              </a:schemeClr>
            </a:solidFill>
            <a:ln>
              <a:noFill/>
            </a:ln>
            <a:effectLst/>
          </c:spPr>
          <c:val>
            <c:numRef>
              <c:f>Substitution_residential!$T$18:$T$27</c:f>
              <c:numCache>
                <c:formatCode>_ * #,##0.0_ ;_ * \-#,##0.0_ ;_ * "-"??_ ;_ @_ </c:formatCode>
                <c:ptCount val="10"/>
                <c:pt idx="0">
                  <c:v>302.10250000000002</c:v>
                </c:pt>
                <c:pt idx="1">
                  <c:v>290.64647530864198</c:v>
                </c:pt>
                <c:pt idx="2">
                  <c:v>279.56637654320986</c:v>
                </c:pt>
                <c:pt idx="3">
                  <c:v>268.85849999999999</c:v>
                </c:pt>
                <c:pt idx="4">
                  <c:v>258.51914197530863</c:v>
                </c:pt>
                <c:pt idx="5">
                  <c:v>248.54459876543208</c:v>
                </c:pt>
                <c:pt idx="6">
                  <c:v>238.93116666666668</c:v>
                </c:pt>
                <c:pt idx="7">
                  <c:v>229.67514197530863</c:v>
                </c:pt>
                <c:pt idx="8">
                  <c:v>220.77282098765434</c:v>
                </c:pt>
                <c:pt idx="9">
                  <c:v>212.22050000000002</c:v>
                </c:pt>
              </c:numCache>
            </c:numRef>
          </c:val>
          <c:extLst>
            <c:ext xmlns:c16="http://schemas.microsoft.com/office/drawing/2014/chart" uri="{C3380CC4-5D6E-409C-BE32-E72D297353CC}">
              <c16:uniqueId val="{00000001-8BB0-4EDF-AD31-EC6449A7C1F5}"/>
            </c:ext>
          </c:extLst>
        </c:ser>
        <c:ser>
          <c:idx val="2"/>
          <c:order val="2"/>
          <c:tx>
            <c:strRef>
              <c:f>Substitution_residential!$S$17</c:f>
              <c:strCache>
                <c:ptCount val="1"/>
                <c:pt idx="0">
                  <c:v>Steel</c:v>
                </c:pt>
              </c:strCache>
            </c:strRef>
          </c:tx>
          <c:spPr>
            <a:solidFill>
              <a:schemeClr val="accent4"/>
            </a:solidFill>
            <a:ln w="25400">
              <a:noFill/>
            </a:ln>
            <a:effectLst/>
          </c:spPr>
          <c:val>
            <c:numRef>
              <c:f>Substitution_residential!$S$18:$S$27</c:f>
              <c:numCache>
                <c:formatCode>_ * #,##0.0_ ;_ * \-#,##0.0_ ;_ * "-"??_ ;_ @_ </c:formatCode>
                <c:ptCount val="10"/>
                <c:pt idx="0">
                  <c:v>115.06000000000002</c:v>
                </c:pt>
                <c:pt idx="1">
                  <c:v>117.51859670781894</c:v>
                </c:pt>
                <c:pt idx="2">
                  <c:v>119.91358230452676</c:v>
                </c:pt>
                <c:pt idx="3">
                  <c:v>122.2465</c:v>
                </c:pt>
                <c:pt idx="4">
                  <c:v>124.51889300411523</c:v>
                </c:pt>
                <c:pt idx="5">
                  <c:v>126.73230452674898</c:v>
                </c:pt>
                <c:pt idx="6">
                  <c:v>128.88827777777777</c:v>
                </c:pt>
                <c:pt idx="7">
                  <c:v>130.98835596707818</c:v>
                </c:pt>
                <c:pt idx="8">
                  <c:v>133.03408230452675</c:v>
                </c:pt>
                <c:pt idx="9">
                  <c:v>135.02699999999999</c:v>
                </c:pt>
              </c:numCache>
            </c:numRef>
          </c:val>
          <c:extLst>
            <c:ext xmlns:c16="http://schemas.microsoft.com/office/drawing/2014/chart" uri="{C3380CC4-5D6E-409C-BE32-E72D297353CC}">
              <c16:uniqueId val="{00000002-8BB0-4EDF-AD31-EC6449A7C1F5}"/>
            </c:ext>
          </c:extLst>
        </c:ser>
        <c:dLbls>
          <c:showLegendKey val="0"/>
          <c:showVal val="0"/>
          <c:showCatName val="0"/>
          <c:showSerName val="0"/>
          <c:showPercent val="0"/>
          <c:showBubbleSize val="0"/>
        </c:dLbls>
        <c:axId val="739027968"/>
        <c:axId val="739036288"/>
      </c:areaChart>
      <c:catAx>
        <c:axId val="739027968"/>
        <c:scaling>
          <c:orientation val="minMax"/>
        </c:scaling>
        <c:delete val="0"/>
        <c:axPos val="b"/>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739036288"/>
        <c:crosses val="autoZero"/>
        <c:auto val="1"/>
        <c:lblAlgn val="ctr"/>
        <c:lblOffset val="100"/>
        <c:noMultiLvlLbl val="0"/>
      </c:catAx>
      <c:valAx>
        <c:axId val="73903628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r>
                  <a:rPr lang="nl-NL" sz="1050"/>
                  <a:t>Material</a:t>
                </a:r>
                <a:r>
                  <a:rPr lang="nl-NL" sz="1050" baseline="0"/>
                  <a:t> Intensity (kg/m</a:t>
                </a:r>
                <a:r>
                  <a:rPr lang="nl-NL" sz="1050" baseline="30000"/>
                  <a:t>2</a:t>
                </a:r>
                <a:r>
                  <a:rPr lang="nl-NL" sz="1050" baseline="0"/>
                  <a:t>)</a:t>
                </a:r>
                <a:endParaRPr lang="nl-NL" sz="1050"/>
              </a:p>
            </c:rich>
          </c:tx>
          <c:layout>
            <c:manualLayout>
              <c:xMode val="edge"/>
              <c:yMode val="edge"/>
              <c:x val="1.7825311942959002E-2"/>
              <c:y val="0.12728382910469524"/>
            </c:manualLayout>
          </c:layout>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nl-NL"/>
            </a:p>
          </c:txPr>
        </c:title>
        <c:numFmt formatCode="General"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nl-NL"/>
          </a:p>
        </c:txPr>
        <c:crossAx val="739027968"/>
        <c:crosses val="autoZero"/>
        <c:crossBetween val="midCat"/>
        <c:majorUnit val="50"/>
      </c:valAx>
      <c:spPr>
        <a:noFill/>
        <a:ln>
          <a:noFill/>
        </a:ln>
        <a:effectLst/>
      </c:spPr>
    </c:plotArea>
    <c:legend>
      <c:legendPos val="b"/>
      <c:layout>
        <c:manualLayout>
          <c:xMode val="edge"/>
          <c:yMode val="edge"/>
          <c:x val="0.2655081617471613"/>
          <c:y val="0.90335593467483233"/>
          <c:w val="0.55454517383188062"/>
          <c:h val="7.8125546806649182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nl-NL"/>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nl-NL"/>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r>
              <a:rPr lang="nl-NL" sz="1100" baseline="0"/>
              <a:t>Share of service-related floorspace</a:t>
            </a:r>
            <a:endParaRPr lang="nl-NL" sz="1100"/>
          </a:p>
        </c:rich>
      </c:tx>
      <c:layout>
        <c:manualLayout>
          <c:xMode val="edge"/>
          <c:yMode val="edge"/>
          <c:x val="0.254018438544801"/>
          <c:y val="7.407407407407407E-2"/>
        </c:manualLayout>
      </c:layout>
      <c:overlay val="0"/>
      <c:spPr>
        <a:noFill/>
        <a:ln>
          <a:noFill/>
        </a:ln>
        <a:effectLst/>
      </c:spPr>
    </c:title>
    <c:autoTitleDeleted val="0"/>
    <c:plotArea>
      <c:layout/>
      <c:areaChart>
        <c:grouping val="stacked"/>
        <c:varyColors val="0"/>
        <c:ser>
          <c:idx val="2"/>
          <c:order val="0"/>
          <c:tx>
            <c:strRef>
              <c:f>Substitution_commercial!$E$1</c:f>
              <c:strCache>
                <c:ptCount val="1"/>
                <c:pt idx="0">
                  <c:v>offices</c:v>
                </c:pt>
              </c:strCache>
            </c:strRef>
          </c:tx>
          <c:spPr>
            <a:solidFill>
              <a:schemeClr val="accent2">
                <a:lumMod val="75000"/>
              </a:schemeClr>
            </a:solidFill>
            <a:ln w="25400">
              <a:noFill/>
            </a:ln>
          </c:spPr>
          <c:val>
            <c:numRef>
              <c:f>Substitution_commercial!$E$2:$E$11</c:f>
              <c:numCache>
                <c:formatCode>0%</c:formatCode>
                <c:ptCount val="10"/>
                <c:pt idx="0">
                  <c:v>0.3</c:v>
                </c:pt>
                <c:pt idx="1">
                  <c:v>0.28888888888888886</c:v>
                </c:pt>
                <c:pt idx="2">
                  <c:v>0.27777777777777779</c:v>
                </c:pt>
                <c:pt idx="3">
                  <c:v>0.26666666666666666</c:v>
                </c:pt>
                <c:pt idx="4">
                  <c:v>0.25555555555555554</c:v>
                </c:pt>
                <c:pt idx="5">
                  <c:v>0.24444444444444446</c:v>
                </c:pt>
                <c:pt idx="6">
                  <c:v>0.23333333333333334</c:v>
                </c:pt>
                <c:pt idx="7">
                  <c:v>0.22222222222222224</c:v>
                </c:pt>
                <c:pt idx="8">
                  <c:v>0.21111111111111114</c:v>
                </c:pt>
                <c:pt idx="9">
                  <c:v>0.2</c:v>
                </c:pt>
              </c:numCache>
            </c:numRef>
          </c:val>
          <c:extLst>
            <c:ext xmlns:c16="http://schemas.microsoft.com/office/drawing/2014/chart" uri="{C3380CC4-5D6E-409C-BE32-E72D297353CC}">
              <c16:uniqueId val="{00000007-823B-4CDF-81DD-116DF12C1A46}"/>
            </c:ext>
          </c:extLst>
        </c:ser>
        <c:ser>
          <c:idx val="3"/>
          <c:order val="1"/>
          <c:tx>
            <c:strRef>
              <c:f>Substitution_commercial!$F$1</c:f>
              <c:strCache>
                <c:ptCount val="1"/>
                <c:pt idx="0">
                  <c:v>retail</c:v>
                </c:pt>
              </c:strCache>
            </c:strRef>
          </c:tx>
          <c:spPr>
            <a:solidFill>
              <a:schemeClr val="accent2"/>
            </a:solidFill>
            <a:ln w="25400">
              <a:noFill/>
            </a:ln>
          </c:spPr>
          <c:val>
            <c:numRef>
              <c:f>Substitution_commercial!$F$2:$F$11</c:f>
              <c:numCache>
                <c:formatCode>0%</c:formatCode>
                <c:ptCount val="10"/>
                <c:pt idx="0">
                  <c:v>0.25</c:v>
                </c:pt>
                <c:pt idx="1">
                  <c:v>0.24444444444444444</c:v>
                </c:pt>
                <c:pt idx="2">
                  <c:v>0.2388888888888889</c:v>
                </c:pt>
                <c:pt idx="3">
                  <c:v>0.23333333333333334</c:v>
                </c:pt>
                <c:pt idx="4">
                  <c:v>0.22777777777777777</c:v>
                </c:pt>
                <c:pt idx="5">
                  <c:v>0.22222222222222224</c:v>
                </c:pt>
                <c:pt idx="6">
                  <c:v>0.21666666666666667</c:v>
                </c:pt>
                <c:pt idx="7">
                  <c:v>0.21111111111111114</c:v>
                </c:pt>
                <c:pt idx="8">
                  <c:v>0.20555555555555557</c:v>
                </c:pt>
                <c:pt idx="9">
                  <c:v>0.2</c:v>
                </c:pt>
              </c:numCache>
            </c:numRef>
          </c:val>
          <c:extLst>
            <c:ext xmlns:c16="http://schemas.microsoft.com/office/drawing/2014/chart" uri="{C3380CC4-5D6E-409C-BE32-E72D297353CC}">
              <c16:uniqueId val="{00000008-823B-4CDF-81DD-116DF12C1A46}"/>
            </c:ext>
          </c:extLst>
        </c:ser>
        <c:ser>
          <c:idx val="4"/>
          <c:order val="2"/>
          <c:tx>
            <c:strRef>
              <c:f>Substitution_commercial!$G$1</c:f>
              <c:strCache>
                <c:ptCount val="1"/>
                <c:pt idx="0">
                  <c:v>other</c:v>
                </c:pt>
              </c:strCache>
            </c:strRef>
          </c:tx>
          <c:spPr>
            <a:solidFill>
              <a:schemeClr val="accent2">
                <a:lumMod val="60000"/>
                <a:lumOff val="40000"/>
              </a:schemeClr>
            </a:solidFill>
            <a:ln w="25400">
              <a:noFill/>
            </a:ln>
          </c:spPr>
          <c:val>
            <c:numRef>
              <c:f>Substitution_commercial!$G$2:$G$11</c:f>
              <c:numCache>
                <c:formatCode>0%</c:formatCode>
                <c:ptCount val="10"/>
                <c:pt idx="0">
                  <c:v>0.45</c:v>
                </c:pt>
                <c:pt idx="1">
                  <c:v>0.46666666666666667</c:v>
                </c:pt>
                <c:pt idx="2">
                  <c:v>0.48333333333333334</c:v>
                </c:pt>
                <c:pt idx="3">
                  <c:v>0.5</c:v>
                </c:pt>
                <c:pt idx="4">
                  <c:v>0.51666666666666661</c:v>
                </c:pt>
                <c:pt idx="5">
                  <c:v>0.53333333333333333</c:v>
                </c:pt>
                <c:pt idx="6">
                  <c:v>0.55000000000000004</c:v>
                </c:pt>
                <c:pt idx="7">
                  <c:v>0.56666666666666665</c:v>
                </c:pt>
                <c:pt idx="8">
                  <c:v>0.58333333333333326</c:v>
                </c:pt>
                <c:pt idx="9">
                  <c:v>0.6</c:v>
                </c:pt>
              </c:numCache>
            </c:numRef>
          </c:val>
          <c:extLst>
            <c:ext xmlns:c16="http://schemas.microsoft.com/office/drawing/2014/chart" uri="{C3380CC4-5D6E-409C-BE32-E72D297353CC}">
              <c16:uniqueId val="{00000009-823B-4CDF-81DD-116DF12C1A46}"/>
            </c:ext>
          </c:extLst>
        </c:ser>
        <c:dLbls>
          <c:showLegendKey val="0"/>
          <c:showVal val="0"/>
          <c:showCatName val="0"/>
          <c:showSerName val="0"/>
          <c:showPercent val="0"/>
          <c:showBubbleSize val="0"/>
        </c:dLbls>
        <c:axId val="739027968"/>
        <c:axId val="739036288"/>
      </c:areaChart>
      <c:catAx>
        <c:axId val="739027968"/>
        <c:scaling>
          <c:orientation val="minMax"/>
        </c:scaling>
        <c:delete val="0"/>
        <c:axPos val="b"/>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739036288"/>
        <c:crosses val="autoZero"/>
        <c:auto val="1"/>
        <c:lblAlgn val="ctr"/>
        <c:lblOffset val="100"/>
        <c:noMultiLvlLbl val="0"/>
      </c:catAx>
      <c:valAx>
        <c:axId val="739036288"/>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739027968"/>
        <c:crosses val="autoZero"/>
        <c:crossBetween val="midCat"/>
        <c:majorUnit val="0.1"/>
      </c:valAx>
    </c:plotArea>
    <c:legend>
      <c:legendPos val="b"/>
      <c:layout>
        <c:manualLayout>
          <c:xMode val="edge"/>
          <c:yMode val="edge"/>
          <c:x val="0.28659176578675283"/>
          <c:y val="0.88946704578594338"/>
          <c:w val="0.45167249243563368"/>
          <c:h val="7.8125546806649182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nl-NL"/>
        </a:p>
      </c:txPr>
    </c:legend>
    <c:plotVisOnly val="1"/>
    <c:dispBlanksAs val="zero"/>
    <c:showDLblsOverMax val="0"/>
    <c:extLst/>
  </c:chart>
  <c:spPr>
    <a:solidFill>
      <a:schemeClr val="bg1"/>
    </a:solidFill>
    <a:ln w="9525" cap="flat" cmpd="sng" algn="ctr">
      <a:noFill/>
      <a:round/>
    </a:ln>
    <a:effectLst/>
  </c:spPr>
  <c:txPr>
    <a:bodyPr/>
    <a:lstStyle/>
    <a:p>
      <a:pPr>
        <a:defRPr/>
      </a:pPr>
      <a:endParaRPr lang="nl-NL"/>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r>
              <a:rPr lang="nl-NL" sz="1100" baseline="0"/>
              <a:t>Share of construction types (service-buidlings)</a:t>
            </a:r>
            <a:endParaRPr lang="nl-NL" sz="1100"/>
          </a:p>
        </c:rich>
      </c:tx>
      <c:layout>
        <c:manualLayout>
          <c:xMode val="edge"/>
          <c:yMode val="edge"/>
          <c:x val="0.16042635570052102"/>
          <c:y val="7.407407407407407E-2"/>
        </c:manualLayout>
      </c:layout>
      <c:overlay val="0"/>
      <c:spPr>
        <a:noFill/>
        <a:ln>
          <a:noFill/>
        </a:ln>
        <a:effectLst/>
      </c:spPr>
    </c:title>
    <c:autoTitleDeleted val="0"/>
    <c:plotArea>
      <c:layout/>
      <c:areaChart>
        <c:grouping val="stacked"/>
        <c:varyColors val="0"/>
        <c:ser>
          <c:idx val="2"/>
          <c:order val="0"/>
          <c:tx>
            <c:strRef>
              <c:f>Substitution_commercial!$W$37</c:f>
              <c:strCache>
                <c:ptCount val="1"/>
                <c:pt idx="0">
                  <c:v>Modular/wood</c:v>
                </c:pt>
              </c:strCache>
            </c:strRef>
          </c:tx>
          <c:spPr>
            <a:solidFill>
              <a:schemeClr val="accent3">
                <a:lumMod val="50000"/>
              </a:schemeClr>
            </a:solidFill>
            <a:ln w="25400">
              <a:noFill/>
            </a:ln>
          </c:spPr>
          <c:val>
            <c:numRef>
              <c:f>Substitution_commercial!$W$38:$W$47</c:f>
              <c:numCache>
                <c:formatCode>0%</c:formatCode>
                <c:ptCount val="10"/>
                <c:pt idx="0">
                  <c:v>0</c:v>
                </c:pt>
                <c:pt idx="1">
                  <c:v>2.2222222222222223E-2</c:v>
                </c:pt>
                <c:pt idx="2">
                  <c:v>4.4444444444444446E-2</c:v>
                </c:pt>
                <c:pt idx="3">
                  <c:v>6.6666666666666666E-2</c:v>
                </c:pt>
                <c:pt idx="4">
                  <c:v>8.8888888888888892E-2</c:v>
                </c:pt>
                <c:pt idx="5">
                  <c:v>0.11111111111111112</c:v>
                </c:pt>
                <c:pt idx="6">
                  <c:v>0.13333333333333333</c:v>
                </c:pt>
                <c:pt idx="7">
                  <c:v>0.15555555555555556</c:v>
                </c:pt>
                <c:pt idx="8">
                  <c:v>0.17777777777777778</c:v>
                </c:pt>
                <c:pt idx="9">
                  <c:v>0.2</c:v>
                </c:pt>
              </c:numCache>
            </c:numRef>
          </c:val>
          <c:extLst>
            <c:ext xmlns:c16="http://schemas.microsoft.com/office/drawing/2014/chart" uri="{C3380CC4-5D6E-409C-BE32-E72D297353CC}">
              <c16:uniqueId val="{00000000-1798-459B-B864-7F99AF4A2704}"/>
            </c:ext>
          </c:extLst>
        </c:ser>
        <c:ser>
          <c:idx val="3"/>
          <c:order val="1"/>
          <c:tx>
            <c:strRef>
              <c:f>Substitution_commercial!$V$37</c:f>
              <c:strCache>
                <c:ptCount val="1"/>
                <c:pt idx="0">
                  <c:v>Steel-frame</c:v>
                </c:pt>
              </c:strCache>
            </c:strRef>
          </c:tx>
          <c:spPr>
            <a:solidFill>
              <a:schemeClr val="accent3">
                <a:lumMod val="75000"/>
              </a:schemeClr>
            </a:solidFill>
            <a:ln w="25400">
              <a:noFill/>
            </a:ln>
          </c:spPr>
          <c:val>
            <c:numRef>
              <c:f>Substitution_commercial!$V$38:$V$47</c:f>
              <c:numCache>
                <c:formatCode>0%</c:formatCode>
                <c:ptCount val="10"/>
                <c:pt idx="0">
                  <c:v>0.7</c:v>
                </c:pt>
                <c:pt idx="1">
                  <c:v>0.6777777777777777</c:v>
                </c:pt>
                <c:pt idx="2">
                  <c:v>0.65555555555555556</c:v>
                </c:pt>
                <c:pt idx="3">
                  <c:v>0.6333333333333333</c:v>
                </c:pt>
                <c:pt idx="4">
                  <c:v>0.61111111111111105</c:v>
                </c:pt>
                <c:pt idx="5">
                  <c:v>0.58888888888888891</c:v>
                </c:pt>
                <c:pt idx="6">
                  <c:v>0.56666666666666665</c:v>
                </c:pt>
                <c:pt idx="7">
                  <c:v>0.54444444444444451</c:v>
                </c:pt>
                <c:pt idx="8">
                  <c:v>0.52222222222222225</c:v>
                </c:pt>
                <c:pt idx="9">
                  <c:v>0.5</c:v>
                </c:pt>
              </c:numCache>
            </c:numRef>
          </c:val>
          <c:extLst>
            <c:ext xmlns:c16="http://schemas.microsoft.com/office/drawing/2014/chart" uri="{C3380CC4-5D6E-409C-BE32-E72D297353CC}">
              <c16:uniqueId val="{00000001-1798-459B-B864-7F99AF4A2704}"/>
            </c:ext>
          </c:extLst>
        </c:ser>
        <c:ser>
          <c:idx val="4"/>
          <c:order val="2"/>
          <c:tx>
            <c:strRef>
              <c:f>Substitution_commercial!$U$37</c:f>
              <c:strCache>
                <c:ptCount val="1"/>
                <c:pt idx="0">
                  <c:v>Steel-reinforced</c:v>
                </c:pt>
              </c:strCache>
            </c:strRef>
          </c:tx>
          <c:spPr>
            <a:solidFill>
              <a:schemeClr val="accent3"/>
            </a:solidFill>
            <a:ln w="25400">
              <a:noFill/>
            </a:ln>
          </c:spPr>
          <c:val>
            <c:numRef>
              <c:f>Substitution_commercial!$U$38:$U$47</c:f>
              <c:numCache>
                <c:formatCode>0%</c:formatCode>
                <c:ptCount val="10"/>
                <c:pt idx="0">
                  <c:v>0.3</c:v>
                </c:pt>
                <c:pt idx="1">
                  <c:v>0.3</c:v>
                </c:pt>
                <c:pt idx="2">
                  <c:v>0.3</c:v>
                </c:pt>
                <c:pt idx="3">
                  <c:v>0.3</c:v>
                </c:pt>
                <c:pt idx="4">
                  <c:v>0.3</c:v>
                </c:pt>
                <c:pt idx="5">
                  <c:v>0.3</c:v>
                </c:pt>
                <c:pt idx="6">
                  <c:v>0.3</c:v>
                </c:pt>
                <c:pt idx="7">
                  <c:v>0.3</c:v>
                </c:pt>
                <c:pt idx="8">
                  <c:v>0.3</c:v>
                </c:pt>
                <c:pt idx="9">
                  <c:v>0.3</c:v>
                </c:pt>
              </c:numCache>
            </c:numRef>
          </c:val>
          <c:extLst>
            <c:ext xmlns:c16="http://schemas.microsoft.com/office/drawing/2014/chart" uri="{C3380CC4-5D6E-409C-BE32-E72D297353CC}">
              <c16:uniqueId val="{00000002-1798-459B-B864-7F99AF4A2704}"/>
            </c:ext>
          </c:extLst>
        </c:ser>
        <c:dLbls>
          <c:showLegendKey val="0"/>
          <c:showVal val="0"/>
          <c:showCatName val="0"/>
          <c:showSerName val="0"/>
          <c:showPercent val="0"/>
          <c:showBubbleSize val="0"/>
        </c:dLbls>
        <c:axId val="739027968"/>
        <c:axId val="739036288"/>
      </c:areaChart>
      <c:catAx>
        <c:axId val="739027968"/>
        <c:scaling>
          <c:orientation val="minMax"/>
        </c:scaling>
        <c:delete val="0"/>
        <c:axPos val="b"/>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739036288"/>
        <c:crosses val="autoZero"/>
        <c:auto val="1"/>
        <c:lblAlgn val="ctr"/>
        <c:lblOffset val="100"/>
        <c:noMultiLvlLbl val="0"/>
      </c:catAx>
      <c:valAx>
        <c:axId val="739036288"/>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739027968"/>
        <c:crosses val="autoZero"/>
        <c:crossBetween val="midCat"/>
        <c:majorUnit val="0.1"/>
      </c:valAx>
    </c:plotArea>
    <c:legend>
      <c:legendPos val="b"/>
      <c:layout>
        <c:manualLayout>
          <c:xMode val="edge"/>
          <c:yMode val="edge"/>
          <c:x val="9.1296631082038518E-2"/>
          <c:y val="0.88946704578594338"/>
          <c:w val="0.85291522373804673"/>
          <c:h val="7.8125546806649182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nl-NL"/>
        </a:p>
      </c:txPr>
    </c:legend>
    <c:plotVisOnly val="1"/>
    <c:dispBlanksAs val="zero"/>
    <c:showDLblsOverMax val="0"/>
    <c:extLst/>
  </c:chart>
  <c:spPr>
    <a:solidFill>
      <a:schemeClr val="bg1"/>
    </a:solidFill>
    <a:ln w="9525" cap="flat" cmpd="sng" algn="ctr">
      <a:noFill/>
      <a:round/>
    </a:ln>
    <a:effectLst/>
  </c:spPr>
  <c:txPr>
    <a:bodyPr/>
    <a:lstStyle/>
    <a:p>
      <a:pPr>
        <a:defRPr/>
      </a:pPr>
      <a:endParaRPr lang="nl-NL"/>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r>
              <a:rPr lang="nl-NL" sz="1100"/>
              <a:t>Material composition</a:t>
            </a:r>
            <a:r>
              <a:rPr lang="nl-NL" sz="1100" baseline="0"/>
              <a:t> per m</a:t>
            </a:r>
            <a:r>
              <a:rPr lang="nl-NL" sz="1100" baseline="30000"/>
              <a:t>2</a:t>
            </a:r>
            <a:r>
              <a:rPr lang="nl-NL" sz="1100" baseline="0"/>
              <a:t> of comm. floorsp.</a:t>
            </a:r>
            <a:endParaRPr lang="nl-NL" sz="1100"/>
          </a:p>
        </c:rich>
      </c:tx>
      <c:layout>
        <c:manualLayout>
          <c:xMode val="edge"/>
          <c:yMode val="edge"/>
          <c:x val="0.17631030078459439"/>
          <c:y val="7.407407407407407E-2"/>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endParaRPr lang="nl-NL"/>
        </a:p>
      </c:txPr>
    </c:title>
    <c:autoTitleDeleted val="0"/>
    <c:plotArea>
      <c:layout>
        <c:manualLayout>
          <c:layoutTarget val="inner"/>
          <c:xMode val="edge"/>
          <c:yMode val="edge"/>
          <c:x val="0.18825606692211602"/>
          <c:y val="0.15524314668999709"/>
          <c:w val="0.75627156231139558"/>
          <c:h val="0.64901064450277035"/>
        </c:manualLayout>
      </c:layout>
      <c:areaChart>
        <c:grouping val="stacked"/>
        <c:varyColors val="0"/>
        <c:ser>
          <c:idx val="0"/>
          <c:order val="0"/>
          <c:tx>
            <c:strRef>
              <c:f>Substitution_commercial!$V$17</c:f>
              <c:strCache>
                <c:ptCount val="1"/>
                <c:pt idx="0">
                  <c:v>Wood</c:v>
                </c:pt>
              </c:strCache>
            </c:strRef>
          </c:tx>
          <c:spPr>
            <a:solidFill>
              <a:schemeClr val="accent4">
                <a:lumMod val="50000"/>
              </a:schemeClr>
            </a:solidFill>
            <a:ln>
              <a:noFill/>
            </a:ln>
            <a:effectLst/>
          </c:spPr>
          <c:val>
            <c:numRef>
              <c:f>Substitution_commercial!$V$18:$V$27</c:f>
              <c:numCache>
                <c:formatCode>_ * #,##0.0_ ;_ * \-#,##0.0_ ;_ * "-"??_ ;_ @_ </c:formatCode>
                <c:ptCount val="10"/>
                <c:pt idx="0">
                  <c:v>1.6625000000000001</c:v>
                </c:pt>
                <c:pt idx="1">
                  <c:v>2.0314814814814812</c:v>
                </c:pt>
                <c:pt idx="2">
                  <c:v>2.4300925925925925</c:v>
                </c:pt>
                <c:pt idx="3">
                  <c:v>2.8583333333333334</c:v>
                </c:pt>
                <c:pt idx="4">
                  <c:v>3.3162037037037035</c:v>
                </c:pt>
                <c:pt idx="5">
                  <c:v>3.8037037037037038</c:v>
                </c:pt>
                <c:pt idx="6">
                  <c:v>4.3208333333333337</c:v>
                </c:pt>
                <c:pt idx="7">
                  <c:v>4.867592592592592</c:v>
                </c:pt>
                <c:pt idx="8">
                  <c:v>5.4439814814814813</c:v>
                </c:pt>
                <c:pt idx="9">
                  <c:v>6.05</c:v>
                </c:pt>
              </c:numCache>
            </c:numRef>
          </c:val>
          <c:extLst>
            <c:ext xmlns:c16="http://schemas.microsoft.com/office/drawing/2014/chart" uri="{C3380CC4-5D6E-409C-BE32-E72D297353CC}">
              <c16:uniqueId val="{00000000-74F2-43DD-8E16-E3037BC29E1E}"/>
            </c:ext>
          </c:extLst>
        </c:ser>
        <c:ser>
          <c:idx val="1"/>
          <c:order val="1"/>
          <c:tx>
            <c:strRef>
              <c:f>Substitution_commercial!$U$17</c:f>
              <c:strCache>
                <c:ptCount val="1"/>
                <c:pt idx="0">
                  <c:v>Concrete</c:v>
                </c:pt>
              </c:strCache>
            </c:strRef>
          </c:tx>
          <c:spPr>
            <a:solidFill>
              <a:schemeClr val="accent4">
                <a:lumMod val="75000"/>
              </a:schemeClr>
            </a:solidFill>
            <a:ln>
              <a:noFill/>
            </a:ln>
            <a:effectLst/>
          </c:spPr>
          <c:val>
            <c:numRef>
              <c:f>Substitution_commercial!$U$18:$U$27</c:f>
              <c:numCache>
                <c:formatCode>_ * #,##0.0_ ;_ * \-#,##0.0_ ;_ * "-"??_ ;_ @_ </c:formatCode>
                <c:ptCount val="10"/>
                <c:pt idx="0">
                  <c:v>230</c:v>
                </c:pt>
                <c:pt idx="1">
                  <c:v>227.02222222222221</c:v>
                </c:pt>
                <c:pt idx="2">
                  <c:v>224.04444444444442</c:v>
                </c:pt>
                <c:pt idx="3">
                  <c:v>221.06666666666666</c:v>
                </c:pt>
                <c:pt idx="4">
                  <c:v>218.08888888888887</c:v>
                </c:pt>
                <c:pt idx="5">
                  <c:v>215.11111111111111</c:v>
                </c:pt>
                <c:pt idx="6">
                  <c:v>212.13333333333333</c:v>
                </c:pt>
                <c:pt idx="7">
                  <c:v>209.15555555555557</c:v>
                </c:pt>
                <c:pt idx="8">
                  <c:v>206.17777777777778</c:v>
                </c:pt>
                <c:pt idx="9">
                  <c:v>203.2</c:v>
                </c:pt>
              </c:numCache>
            </c:numRef>
          </c:val>
          <c:extLst>
            <c:ext xmlns:c16="http://schemas.microsoft.com/office/drawing/2014/chart" uri="{C3380CC4-5D6E-409C-BE32-E72D297353CC}">
              <c16:uniqueId val="{00000001-74F2-43DD-8E16-E3037BC29E1E}"/>
            </c:ext>
          </c:extLst>
        </c:ser>
        <c:ser>
          <c:idx val="2"/>
          <c:order val="2"/>
          <c:tx>
            <c:strRef>
              <c:f>Substitution_commercial!$T$17</c:f>
              <c:strCache>
                <c:ptCount val="1"/>
                <c:pt idx="0">
                  <c:v>Steel</c:v>
                </c:pt>
              </c:strCache>
            </c:strRef>
          </c:tx>
          <c:spPr>
            <a:solidFill>
              <a:schemeClr val="accent4"/>
            </a:solidFill>
            <a:ln w="25400">
              <a:noFill/>
            </a:ln>
            <a:effectLst/>
          </c:spPr>
          <c:val>
            <c:numRef>
              <c:f>Substitution_commercial!$T$18:$T$27</c:f>
              <c:numCache>
                <c:formatCode>_ * #,##0.0_ ;_ * \-#,##0.0_ ;_ * "-"??_ ;_ @_ </c:formatCode>
                <c:ptCount val="10"/>
                <c:pt idx="0">
                  <c:v>157.4</c:v>
                </c:pt>
                <c:pt idx="1">
                  <c:v>156.86296296296297</c:v>
                </c:pt>
                <c:pt idx="2">
                  <c:v>156.18518518518519</c:v>
                </c:pt>
                <c:pt idx="3">
                  <c:v>155.36666666666667</c:v>
                </c:pt>
                <c:pt idx="4">
                  <c:v>154.40740740740739</c:v>
                </c:pt>
                <c:pt idx="5">
                  <c:v>153.30740740740742</c:v>
                </c:pt>
                <c:pt idx="6">
                  <c:v>152.06666666666666</c:v>
                </c:pt>
                <c:pt idx="7">
                  <c:v>150.68518518518519</c:v>
                </c:pt>
                <c:pt idx="8">
                  <c:v>149.16296296296295</c:v>
                </c:pt>
                <c:pt idx="9">
                  <c:v>147.5</c:v>
                </c:pt>
              </c:numCache>
            </c:numRef>
          </c:val>
          <c:extLst>
            <c:ext xmlns:c16="http://schemas.microsoft.com/office/drawing/2014/chart" uri="{C3380CC4-5D6E-409C-BE32-E72D297353CC}">
              <c16:uniqueId val="{00000002-74F2-43DD-8E16-E3037BC29E1E}"/>
            </c:ext>
          </c:extLst>
        </c:ser>
        <c:dLbls>
          <c:showLegendKey val="0"/>
          <c:showVal val="0"/>
          <c:showCatName val="0"/>
          <c:showSerName val="0"/>
          <c:showPercent val="0"/>
          <c:showBubbleSize val="0"/>
        </c:dLbls>
        <c:axId val="739027968"/>
        <c:axId val="739036288"/>
      </c:areaChart>
      <c:catAx>
        <c:axId val="739027968"/>
        <c:scaling>
          <c:orientation val="minMax"/>
        </c:scaling>
        <c:delete val="0"/>
        <c:axPos val="b"/>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739036288"/>
        <c:crosses val="autoZero"/>
        <c:auto val="1"/>
        <c:lblAlgn val="ctr"/>
        <c:lblOffset val="100"/>
        <c:noMultiLvlLbl val="0"/>
      </c:catAx>
      <c:valAx>
        <c:axId val="73903628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r>
                  <a:rPr lang="nl-NL" sz="1050"/>
                  <a:t>Material</a:t>
                </a:r>
                <a:r>
                  <a:rPr lang="nl-NL" sz="1050" baseline="0"/>
                  <a:t> Intensity (kg/m</a:t>
                </a:r>
                <a:r>
                  <a:rPr lang="nl-NL" sz="1050" baseline="30000"/>
                  <a:t>2</a:t>
                </a:r>
                <a:r>
                  <a:rPr lang="nl-NL" sz="1050" baseline="0"/>
                  <a:t>)</a:t>
                </a:r>
                <a:endParaRPr lang="nl-NL" sz="1050"/>
              </a:p>
            </c:rich>
          </c:tx>
          <c:layout>
            <c:manualLayout>
              <c:xMode val="edge"/>
              <c:yMode val="edge"/>
              <c:x val="1.7825311942959002E-2"/>
              <c:y val="0.12728382910469524"/>
            </c:manualLayout>
          </c:layout>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nl-NL"/>
            </a:p>
          </c:txPr>
        </c:title>
        <c:numFmt formatCode="General"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nl-NL"/>
          </a:p>
        </c:txPr>
        <c:crossAx val="739027968"/>
        <c:crosses val="autoZero"/>
        <c:crossBetween val="midCat"/>
        <c:majorUnit val="50"/>
      </c:valAx>
      <c:spPr>
        <a:noFill/>
        <a:ln>
          <a:noFill/>
        </a:ln>
        <a:effectLst/>
      </c:spPr>
    </c:plotArea>
    <c:legend>
      <c:legendPos val="b"/>
      <c:layout>
        <c:manualLayout>
          <c:xMode val="edge"/>
          <c:yMode val="edge"/>
          <c:x val="0.2655081617471613"/>
          <c:y val="0.90335593467483233"/>
          <c:w val="0.55454517383188062"/>
          <c:h val="7.8125546806649182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nl-NL"/>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nl-NL"/>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nl-NL" sz="1100"/>
              <a:t>EU:</a:t>
            </a:r>
            <a:r>
              <a:rPr lang="nl-NL" sz="1100" baseline="0"/>
              <a:t> </a:t>
            </a:r>
            <a:r>
              <a:rPr lang="nl-NL" sz="1100"/>
              <a:t>Share</a:t>
            </a:r>
            <a:r>
              <a:rPr lang="nl-NL" sz="1100" baseline="0"/>
              <a:t> of building floorspace</a:t>
            </a:r>
            <a:endParaRPr lang="nl-NL" sz="1100"/>
          </a:p>
        </c:rich>
      </c:tx>
      <c:layout>
        <c:manualLayout>
          <c:xMode val="edge"/>
          <c:yMode val="edge"/>
          <c:x val="0.1847747890574081"/>
          <c:y val="6.9444444444444448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l-NL"/>
        </a:p>
      </c:txPr>
    </c:title>
    <c:autoTitleDeleted val="0"/>
    <c:plotArea>
      <c:layout/>
      <c:areaChart>
        <c:grouping val="stacked"/>
        <c:varyColors val="0"/>
        <c:ser>
          <c:idx val="0"/>
          <c:order val="0"/>
          <c:tx>
            <c:strRef>
              <c:f>Substitution_total!$B$2</c:f>
              <c:strCache>
                <c:ptCount val="1"/>
                <c:pt idx="0">
                  <c:v>Residential</c:v>
                </c:pt>
              </c:strCache>
            </c:strRef>
          </c:tx>
          <c:spPr>
            <a:solidFill>
              <a:schemeClr val="accent6">
                <a:lumMod val="75000"/>
              </a:schemeClr>
            </a:solidFill>
            <a:ln>
              <a:noFill/>
            </a:ln>
            <a:effectLst/>
          </c:spPr>
          <c:val>
            <c:numRef>
              <c:f>Substitution_total!$B$3:$B$12</c:f>
              <c:numCache>
                <c:formatCode>0%</c:formatCode>
                <c:ptCount val="10"/>
                <c:pt idx="0">
                  <c:v>0.75</c:v>
                </c:pt>
                <c:pt idx="1">
                  <c:v>0.73333333333333328</c:v>
                </c:pt>
                <c:pt idx="2">
                  <c:v>0.71666666666666667</c:v>
                </c:pt>
                <c:pt idx="3">
                  <c:v>0.7</c:v>
                </c:pt>
                <c:pt idx="4">
                  <c:v>0.68333333333333335</c:v>
                </c:pt>
                <c:pt idx="5">
                  <c:v>0.66666666666666663</c:v>
                </c:pt>
                <c:pt idx="6">
                  <c:v>0.65</c:v>
                </c:pt>
                <c:pt idx="7">
                  <c:v>0.6333333333333333</c:v>
                </c:pt>
                <c:pt idx="8">
                  <c:v>0.6166666666666667</c:v>
                </c:pt>
                <c:pt idx="9">
                  <c:v>0.6</c:v>
                </c:pt>
              </c:numCache>
            </c:numRef>
          </c:val>
          <c:extLst>
            <c:ext xmlns:c16="http://schemas.microsoft.com/office/drawing/2014/chart" uri="{C3380CC4-5D6E-409C-BE32-E72D297353CC}">
              <c16:uniqueId val="{00000000-F71E-4217-88D7-07DC41FA11E0}"/>
            </c:ext>
          </c:extLst>
        </c:ser>
        <c:ser>
          <c:idx val="1"/>
          <c:order val="1"/>
          <c:tx>
            <c:strRef>
              <c:f>Substitution_total!$C$2</c:f>
              <c:strCache>
                <c:ptCount val="1"/>
                <c:pt idx="0">
                  <c:v>Commercial</c:v>
                </c:pt>
              </c:strCache>
            </c:strRef>
          </c:tx>
          <c:spPr>
            <a:solidFill>
              <a:schemeClr val="accent6">
                <a:lumMod val="60000"/>
                <a:lumOff val="40000"/>
              </a:schemeClr>
            </a:solidFill>
            <a:ln>
              <a:noFill/>
            </a:ln>
            <a:effectLst/>
          </c:spPr>
          <c:val>
            <c:numRef>
              <c:f>Substitution_total!$C$3:$C$12</c:f>
              <c:numCache>
                <c:formatCode>0%</c:formatCode>
                <c:ptCount val="10"/>
                <c:pt idx="0">
                  <c:v>0.25</c:v>
                </c:pt>
                <c:pt idx="1">
                  <c:v>0.26666666666666672</c:v>
                </c:pt>
                <c:pt idx="2">
                  <c:v>0.28333333333333333</c:v>
                </c:pt>
                <c:pt idx="3">
                  <c:v>0.30000000000000004</c:v>
                </c:pt>
                <c:pt idx="4">
                  <c:v>0.31666666666666665</c:v>
                </c:pt>
                <c:pt idx="5">
                  <c:v>0.33333333333333337</c:v>
                </c:pt>
                <c:pt idx="6">
                  <c:v>0.35</c:v>
                </c:pt>
                <c:pt idx="7">
                  <c:v>0.3666666666666667</c:v>
                </c:pt>
                <c:pt idx="8">
                  <c:v>0.3833333333333333</c:v>
                </c:pt>
                <c:pt idx="9">
                  <c:v>0.4</c:v>
                </c:pt>
              </c:numCache>
            </c:numRef>
          </c:val>
          <c:extLst>
            <c:ext xmlns:c16="http://schemas.microsoft.com/office/drawing/2014/chart" uri="{C3380CC4-5D6E-409C-BE32-E72D297353CC}">
              <c16:uniqueId val="{00000001-F71E-4217-88D7-07DC41FA11E0}"/>
            </c:ext>
          </c:extLst>
        </c:ser>
        <c:dLbls>
          <c:showLegendKey val="0"/>
          <c:showVal val="0"/>
          <c:showCatName val="0"/>
          <c:showSerName val="0"/>
          <c:showPercent val="0"/>
          <c:showBubbleSize val="0"/>
        </c:dLbls>
        <c:axId val="1966298096"/>
        <c:axId val="1966281040"/>
      </c:areaChart>
      <c:catAx>
        <c:axId val="1966298096"/>
        <c:scaling>
          <c:orientation val="minMax"/>
        </c:scaling>
        <c:delete val="0"/>
        <c:axPos val="b"/>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1966281040"/>
        <c:crosses val="autoZero"/>
        <c:auto val="1"/>
        <c:lblAlgn val="ctr"/>
        <c:lblOffset val="100"/>
        <c:noMultiLvlLbl val="0"/>
      </c:catAx>
      <c:valAx>
        <c:axId val="1966281040"/>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1966298096"/>
        <c:crosses val="autoZero"/>
        <c:crossBetween val="midCat"/>
        <c:majorUnit val="0.1"/>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nl-NL"/>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nl-NL"/>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r>
              <a:rPr lang="nl-NL" sz="1100"/>
              <a:t>EU:</a:t>
            </a:r>
            <a:r>
              <a:rPr lang="nl-NL" sz="1100" baseline="0"/>
              <a:t> m</a:t>
            </a:r>
            <a:r>
              <a:rPr lang="nl-NL" sz="1100"/>
              <a:t>aterial composition</a:t>
            </a:r>
            <a:r>
              <a:rPr lang="nl-NL" sz="1100" baseline="0"/>
              <a:t> per m</a:t>
            </a:r>
            <a:r>
              <a:rPr lang="nl-NL" sz="1100" baseline="30000"/>
              <a:t>2 </a:t>
            </a:r>
            <a:r>
              <a:rPr lang="nl-NL" sz="1100" baseline="0"/>
              <a:t>floorspace </a:t>
            </a:r>
            <a:endParaRPr lang="nl-NL" sz="1100"/>
          </a:p>
        </c:rich>
      </c:tx>
      <c:layout>
        <c:manualLayout>
          <c:xMode val="edge"/>
          <c:yMode val="edge"/>
          <c:x val="0.13882343634165087"/>
          <c:y val="4.1447673586256263E-2"/>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endParaRPr lang="nl-NL"/>
        </a:p>
      </c:txPr>
    </c:title>
    <c:autoTitleDeleted val="0"/>
    <c:plotArea>
      <c:layout>
        <c:manualLayout>
          <c:layoutTarget val="inner"/>
          <c:xMode val="edge"/>
          <c:yMode val="edge"/>
          <c:x val="0.1882559516340048"/>
          <c:y val="0.14115855236405309"/>
          <c:w val="0.75627156231139558"/>
          <c:h val="0.67325297065139578"/>
        </c:manualLayout>
      </c:layout>
      <c:areaChart>
        <c:grouping val="stacked"/>
        <c:varyColors val="0"/>
        <c:ser>
          <c:idx val="2"/>
          <c:order val="0"/>
          <c:tx>
            <c:strRef>
              <c:f>Substitution_total!$J$2</c:f>
              <c:strCache>
                <c:ptCount val="1"/>
                <c:pt idx="0">
                  <c:v>Wood</c:v>
                </c:pt>
              </c:strCache>
            </c:strRef>
          </c:tx>
          <c:spPr>
            <a:solidFill>
              <a:schemeClr val="accent4">
                <a:lumMod val="50000"/>
              </a:schemeClr>
            </a:solidFill>
            <a:ln w="25400">
              <a:noFill/>
            </a:ln>
            <a:effectLst/>
          </c:spPr>
          <c:val>
            <c:numRef>
              <c:f>Substitution_total!$J$3:$J$12</c:f>
              <c:numCache>
                <c:formatCode>0.0</c:formatCode>
                <c:ptCount val="10"/>
                <c:pt idx="0">
                  <c:v>7.556375000000001</c:v>
                </c:pt>
                <c:pt idx="1">
                  <c:v>8.1965037585733889</c:v>
                </c:pt>
                <c:pt idx="2">
                  <c:v>8.8502665775034277</c:v>
                </c:pt>
                <c:pt idx="3">
                  <c:v>9.5166399999999989</c:v>
                </c:pt>
                <c:pt idx="4">
                  <c:v>10.194682873799726</c:v>
                </c:pt>
                <c:pt idx="5">
                  <c:v>10.883536351165981</c:v>
                </c:pt>
                <c:pt idx="6">
                  <c:v>11.58242388888889</c:v>
                </c:pt>
                <c:pt idx="7">
                  <c:v>12.29065124828532</c:v>
                </c:pt>
                <c:pt idx="8">
                  <c:v>13.007606495198901</c:v>
                </c:pt>
                <c:pt idx="9">
                  <c:v>13.732760000000001</c:v>
                </c:pt>
              </c:numCache>
            </c:numRef>
          </c:val>
          <c:extLst>
            <c:ext xmlns:c16="http://schemas.microsoft.com/office/drawing/2014/chart" uri="{C3380CC4-5D6E-409C-BE32-E72D297353CC}">
              <c16:uniqueId val="{00000002-7CAC-40C8-B15F-C01E26949DED}"/>
            </c:ext>
          </c:extLst>
        </c:ser>
        <c:ser>
          <c:idx val="1"/>
          <c:order val="1"/>
          <c:tx>
            <c:strRef>
              <c:f>Substitution_total!$I$2</c:f>
              <c:strCache>
                <c:ptCount val="1"/>
                <c:pt idx="0">
                  <c:v>Concrete</c:v>
                </c:pt>
              </c:strCache>
            </c:strRef>
          </c:tx>
          <c:spPr>
            <a:solidFill>
              <a:schemeClr val="accent4">
                <a:lumMod val="75000"/>
              </a:schemeClr>
            </a:solidFill>
            <a:ln>
              <a:noFill/>
            </a:ln>
            <a:effectLst/>
          </c:spPr>
          <c:val>
            <c:numRef>
              <c:f>Substitution_total!$I$3:$I$12</c:f>
              <c:numCache>
                <c:formatCode>0.0</c:formatCode>
                <c:ptCount val="10"/>
                <c:pt idx="0">
                  <c:v>284.07687500000003</c:v>
                </c:pt>
                <c:pt idx="1">
                  <c:v>273.68000781893005</c:v>
                </c:pt>
                <c:pt idx="2">
                  <c:v>263.83516244855963</c:v>
                </c:pt>
                <c:pt idx="3">
                  <c:v>254.52094999999997</c:v>
                </c:pt>
                <c:pt idx="4">
                  <c:v>245.71622849794238</c:v>
                </c:pt>
                <c:pt idx="5">
                  <c:v>237.40010288065844</c:v>
                </c:pt>
                <c:pt idx="6">
                  <c:v>229.55192499999998</c:v>
                </c:pt>
                <c:pt idx="7">
                  <c:v>222.15129362139916</c:v>
                </c:pt>
                <c:pt idx="8">
                  <c:v>215.17805442386833</c:v>
                </c:pt>
                <c:pt idx="9">
                  <c:v>208.6123</c:v>
                </c:pt>
              </c:numCache>
            </c:numRef>
          </c:val>
          <c:extLst>
            <c:ext xmlns:c16="http://schemas.microsoft.com/office/drawing/2014/chart" uri="{C3380CC4-5D6E-409C-BE32-E72D297353CC}">
              <c16:uniqueId val="{00000001-7CAC-40C8-B15F-C01E26949DED}"/>
            </c:ext>
          </c:extLst>
        </c:ser>
        <c:ser>
          <c:idx val="0"/>
          <c:order val="2"/>
          <c:tx>
            <c:strRef>
              <c:f>Substitution_total!$H$2</c:f>
              <c:strCache>
                <c:ptCount val="1"/>
                <c:pt idx="0">
                  <c:v>Steel</c:v>
                </c:pt>
              </c:strCache>
            </c:strRef>
          </c:tx>
          <c:spPr>
            <a:solidFill>
              <a:schemeClr val="accent4"/>
            </a:solidFill>
            <a:ln>
              <a:noFill/>
            </a:ln>
            <a:effectLst/>
          </c:spPr>
          <c:val>
            <c:numRef>
              <c:f>Substitution_total!$H$3:$H$12</c:f>
              <c:numCache>
                <c:formatCode>0.0</c:formatCode>
                <c:ptCount val="10"/>
                <c:pt idx="0">
                  <c:v>125.64500000000001</c:v>
                </c:pt>
                <c:pt idx="1">
                  <c:v>128.01042770919068</c:v>
                </c:pt>
                <c:pt idx="2">
                  <c:v>130.19053645404665</c:v>
                </c:pt>
                <c:pt idx="3">
                  <c:v>132.18254999999999</c:v>
                </c:pt>
                <c:pt idx="4">
                  <c:v>133.98358923182442</c:v>
                </c:pt>
                <c:pt idx="5">
                  <c:v>135.59067215363513</c:v>
                </c:pt>
                <c:pt idx="6">
                  <c:v>137.00071388888887</c:v>
                </c:pt>
                <c:pt idx="7">
                  <c:v>138.21052668038408</c:v>
                </c:pt>
                <c:pt idx="8">
                  <c:v>139.21681989026064</c:v>
                </c:pt>
                <c:pt idx="9">
                  <c:v>140.01619999999997</c:v>
                </c:pt>
              </c:numCache>
            </c:numRef>
          </c:val>
          <c:extLst>
            <c:ext xmlns:c16="http://schemas.microsoft.com/office/drawing/2014/chart" uri="{C3380CC4-5D6E-409C-BE32-E72D297353CC}">
              <c16:uniqueId val="{00000000-7CAC-40C8-B15F-C01E26949DED}"/>
            </c:ext>
          </c:extLst>
        </c:ser>
        <c:dLbls>
          <c:showLegendKey val="0"/>
          <c:showVal val="0"/>
          <c:showCatName val="0"/>
          <c:showSerName val="0"/>
          <c:showPercent val="0"/>
          <c:showBubbleSize val="0"/>
        </c:dLbls>
        <c:axId val="739027968"/>
        <c:axId val="739036288"/>
      </c:areaChart>
      <c:catAx>
        <c:axId val="739027968"/>
        <c:scaling>
          <c:orientation val="minMax"/>
        </c:scaling>
        <c:delete val="0"/>
        <c:axPos val="b"/>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739036288"/>
        <c:crosses val="autoZero"/>
        <c:auto val="1"/>
        <c:lblAlgn val="ctr"/>
        <c:lblOffset val="100"/>
        <c:noMultiLvlLbl val="0"/>
      </c:catAx>
      <c:valAx>
        <c:axId val="73903628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r>
                  <a:rPr lang="nl-NL" sz="1050"/>
                  <a:t>Material</a:t>
                </a:r>
                <a:r>
                  <a:rPr lang="nl-NL" sz="1050" baseline="0"/>
                  <a:t> Intensity (kg/m</a:t>
                </a:r>
                <a:r>
                  <a:rPr lang="nl-NL" sz="1050" baseline="30000"/>
                  <a:t>2</a:t>
                </a:r>
                <a:r>
                  <a:rPr lang="nl-NL" sz="1050" baseline="0"/>
                  <a:t>)</a:t>
                </a:r>
                <a:endParaRPr lang="nl-NL" sz="1050"/>
              </a:p>
            </c:rich>
          </c:tx>
          <c:layout>
            <c:manualLayout>
              <c:xMode val="edge"/>
              <c:yMode val="edge"/>
              <c:x val="1.7825311942959002E-2"/>
              <c:y val="0.12728382910469524"/>
            </c:manualLayout>
          </c:layout>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nl-NL"/>
            </a:p>
          </c:txPr>
        </c:title>
        <c:numFmt formatCode="General"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nl-NL"/>
          </a:p>
        </c:txPr>
        <c:crossAx val="739027968"/>
        <c:crosses val="autoZero"/>
        <c:crossBetween val="midCat"/>
        <c:majorUnit val="50"/>
      </c:valAx>
      <c:spPr>
        <a:noFill/>
        <a:ln>
          <a:noFill/>
        </a:ln>
        <a:effectLst/>
      </c:spPr>
    </c:plotArea>
    <c:legend>
      <c:legendPos val="b"/>
      <c:layout>
        <c:manualLayout>
          <c:xMode val="edge"/>
          <c:yMode val="edge"/>
          <c:x val="0.24578437572605524"/>
          <c:y val="0.90335595323311857"/>
          <c:w val="0.55454517383188062"/>
          <c:h val="7.8125546806649182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nl-NL"/>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nl-NL"/>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r>
              <a:rPr lang="nl-NL" sz="1100"/>
              <a:t>EU:</a:t>
            </a:r>
            <a:r>
              <a:rPr lang="nl-NL" sz="1100" baseline="0"/>
              <a:t> m</a:t>
            </a:r>
            <a:r>
              <a:rPr lang="nl-NL" sz="1100"/>
              <a:t>aterial composition</a:t>
            </a:r>
            <a:r>
              <a:rPr lang="nl-NL" sz="1100" baseline="0"/>
              <a:t> per m</a:t>
            </a:r>
            <a:r>
              <a:rPr lang="nl-NL" sz="1100" baseline="30000"/>
              <a:t>2 </a:t>
            </a:r>
            <a:r>
              <a:rPr lang="nl-NL" sz="1100" baseline="0"/>
              <a:t>floorspace </a:t>
            </a:r>
            <a:endParaRPr lang="nl-NL" sz="1100"/>
          </a:p>
        </c:rich>
      </c:tx>
      <c:layout>
        <c:manualLayout>
          <c:xMode val="edge"/>
          <c:yMode val="edge"/>
          <c:x val="0.14265317556186635"/>
          <c:y val="3.1750703889286566E-2"/>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endParaRPr lang="nl-NL"/>
        </a:p>
      </c:txPr>
    </c:title>
    <c:autoTitleDeleted val="0"/>
    <c:plotArea>
      <c:layout>
        <c:manualLayout>
          <c:layoutTarget val="inner"/>
          <c:xMode val="edge"/>
          <c:yMode val="edge"/>
          <c:x val="0.23803943965036348"/>
          <c:y val="0.14115855236405309"/>
          <c:w val="0.70648796058809094"/>
          <c:h val="0.67325297065139578"/>
        </c:manualLayout>
      </c:layout>
      <c:areaChart>
        <c:grouping val="stacked"/>
        <c:varyColors val="0"/>
        <c:ser>
          <c:idx val="2"/>
          <c:order val="0"/>
          <c:tx>
            <c:strRef>
              <c:f>Substitution_total!$X$2</c:f>
              <c:strCache>
                <c:ptCount val="1"/>
                <c:pt idx="0">
                  <c:v>Wood</c:v>
                </c:pt>
              </c:strCache>
            </c:strRef>
          </c:tx>
          <c:spPr>
            <a:solidFill>
              <a:schemeClr val="accent4">
                <a:lumMod val="50000"/>
              </a:schemeClr>
            </a:solidFill>
            <a:ln w="25400">
              <a:noFill/>
            </a:ln>
            <a:effectLst/>
          </c:spPr>
          <c:val>
            <c:numRef>
              <c:f>Substitution_total!$X$3:$X$12</c:f>
              <c:numCache>
                <c:formatCode>0</c:formatCode>
                <c:ptCount val="10"/>
                <c:pt idx="0">
                  <c:v>7556.3750000000009</c:v>
                </c:pt>
                <c:pt idx="1">
                  <c:v>8246.2378349941591</c:v>
                </c:pt>
                <c:pt idx="2">
                  <c:v>8941.5581501503439</c:v>
                </c:pt>
                <c:pt idx="3">
                  <c:v>9632.1285826859712</c:v>
                </c:pt>
                <c:pt idx="4">
                  <c:v>10318.399802886892</c:v>
                </c:pt>
                <c:pt idx="5">
                  <c:v>10989.197524673216</c:v>
                </c:pt>
                <c:pt idx="6">
                  <c:v>11666.758552320262</c:v>
                </c:pt>
                <c:pt idx="7">
                  <c:v>12350.312216566228</c:v>
                </c:pt>
                <c:pt idx="8">
                  <c:v>13039.177092348051</c:v>
                </c:pt>
                <c:pt idx="9">
                  <c:v>13732.76</c:v>
                </c:pt>
              </c:numCache>
            </c:numRef>
          </c:val>
          <c:extLst>
            <c:ext xmlns:c16="http://schemas.microsoft.com/office/drawing/2014/chart" uri="{C3380CC4-5D6E-409C-BE32-E72D297353CC}">
              <c16:uniqueId val="{00000000-D67D-4F19-94BE-097A4ED6AC11}"/>
            </c:ext>
          </c:extLst>
        </c:ser>
        <c:ser>
          <c:idx val="1"/>
          <c:order val="1"/>
          <c:tx>
            <c:strRef>
              <c:f>Substitution_total!$W$2</c:f>
              <c:strCache>
                <c:ptCount val="1"/>
                <c:pt idx="0">
                  <c:v>Concrete</c:v>
                </c:pt>
              </c:strCache>
            </c:strRef>
          </c:tx>
          <c:spPr>
            <a:solidFill>
              <a:schemeClr val="accent4">
                <a:lumMod val="75000"/>
              </a:schemeClr>
            </a:solidFill>
            <a:ln>
              <a:noFill/>
            </a:ln>
            <a:effectLst/>
          </c:spPr>
          <c:val>
            <c:numRef>
              <c:f>Substitution_total!$W$3:$W$12</c:f>
              <c:numCache>
                <c:formatCode>0</c:formatCode>
                <c:ptCount val="10"/>
                <c:pt idx="0">
                  <c:v>284076.87500000006</c:v>
                </c:pt>
                <c:pt idx="1">
                  <c:v>275340.6210297111</c:v>
                </c:pt>
                <c:pt idx="2">
                  <c:v>266556.65413342119</c:v>
                </c:pt>
                <c:pt idx="3">
                  <c:v>257609.67288742529</c:v>
                </c:pt>
                <c:pt idx="4">
                  <c:v>248698.10224457667</c:v>
                </c:pt>
                <c:pt idx="5">
                  <c:v>239704.86602489339</c:v>
                </c:pt>
                <c:pt idx="6">
                  <c:v>231223.35271846483</c:v>
                </c:pt>
                <c:pt idx="7">
                  <c:v>223229.65480947355</c:v>
                </c:pt>
                <c:pt idx="8">
                  <c:v>215700.31035727632</c:v>
                </c:pt>
                <c:pt idx="9">
                  <c:v>208612.30000000002</c:v>
                </c:pt>
              </c:numCache>
            </c:numRef>
          </c:val>
          <c:extLst>
            <c:ext xmlns:c16="http://schemas.microsoft.com/office/drawing/2014/chart" uri="{C3380CC4-5D6E-409C-BE32-E72D297353CC}">
              <c16:uniqueId val="{00000001-D67D-4F19-94BE-097A4ED6AC11}"/>
            </c:ext>
          </c:extLst>
        </c:ser>
        <c:ser>
          <c:idx val="0"/>
          <c:order val="2"/>
          <c:tx>
            <c:strRef>
              <c:f>Substitution_total!$V$2</c:f>
              <c:strCache>
                <c:ptCount val="1"/>
                <c:pt idx="0">
                  <c:v>Steel</c:v>
                </c:pt>
              </c:strCache>
            </c:strRef>
          </c:tx>
          <c:spPr>
            <a:solidFill>
              <a:schemeClr val="accent4"/>
            </a:solidFill>
            <a:ln>
              <a:noFill/>
            </a:ln>
            <a:effectLst/>
          </c:spPr>
          <c:val>
            <c:numRef>
              <c:f>Substitution_total!$V$3:$V$12</c:f>
              <c:numCache>
                <c:formatCode>0</c:formatCode>
                <c:ptCount val="10"/>
                <c:pt idx="0">
                  <c:v>125645.00000000001</c:v>
                </c:pt>
                <c:pt idx="1">
                  <c:v>128787.15893287677</c:v>
                </c:pt>
                <c:pt idx="2">
                  <c:v>131533.4676203063</c:v>
                </c:pt>
                <c:pt idx="3">
                  <c:v>133786.64297349879</c:v>
                </c:pt>
                <c:pt idx="4">
                  <c:v>135609.53860298515</c:v>
                </c:pt>
                <c:pt idx="5">
                  <c:v>136907.03377306895</c:v>
                </c:pt>
                <c:pt idx="6">
                  <c:v>137998.25198683058</c:v>
                </c:pt>
                <c:pt idx="7">
                  <c:v>138881.42472165072</c:v>
                </c:pt>
                <c:pt idx="8">
                  <c:v>139554.71127241181</c:v>
                </c:pt>
                <c:pt idx="9">
                  <c:v>140016.19999999998</c:v>
                </c:pt>
              </c:numCache>
            </c:numRef>
          </c:val>
          <c:extLst>
            <c:ext xmlns:c16="http://schemas.microsoft.com/office/drawing/2014/chart" uri="{C3380CC4-5D6E-409C-BE32-E72D297353CC}">
              <c16:uniqueId val="{00000002-D67D-4F19-94BE-097A4ED6AC11}"/>
            </c:ext>
          </c:extLst>
        </c:ser>
        <c:dLbls>
          <c:showLegendKey val="0"/>
          <c:showVal val="0"/>
          <c:showCatName val="0"/>
          <c:showSerName val="0"/>
          <c:showPercent val="0"/>
          <c:showBubbleSize val="0"/>
        </c:dLbls>
        <c:axId val="739027968"/>
        <c:axId val="739036288"/>
      </c:areaChart>
      <c:catAx>
        <c:axId val="739027968"/>
        <c:scaling>
          <c:orientation val="minMax"/>
        </c:scaling>
        <c:delete val="0"/>
        <c:axPos val="b"/>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739036288"/>
        <c:crosses val="autoZero"/>
        <c:auto val="1"/>
        <c:lblAlgn val="ctr"/>
        <c:lblOffset val="100"/>
        <c:noMultiLvlLbl val="0"/>
      </c:catAx>
      <c:valAx>
        <c:axId val="73903628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r>
                  <a:rPr lang="nl-NL" sz="1050"/>
                  <a:t>Material</a:t>
                </a:r>
                <a:r>
                  <a:rPr lang="nl-NL" sz="1050" baseline="0"/>
                  <a:t> demand (kg/yr)</a:t>
                </a:r>
                <a:endParaRPr lang="nl-NL" sz="1050"/>
              </a:p>
            </c:rich>
          </c:tx>
          <c:layout>
            <c:manualLayout>
              <c:xMode val="edge"/>
              <c:yMode val="edge"/>
              <c:x val="1.7825311942959002E-2"/>
              <c:y val="0.12728382910469524"/>
            </c:manualLayout>
          </c:layout>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nl-NL"/>
            </a:p>
          </c:txPr>
        </c:title>
        <c:numFmt formatCode="General"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nl-NL"/>
          </a:p>
        </c:txPr>
        <c:crossAx val="739027968"/>
        <c:crosses val="autoZero"/>
        <c:crossBetween val="midCat"/>
      </c:valAx>
      <c:spPr>
        <a:noFill/>
        <a:ln>
          <a:noFill/>
        </a:ln>
        <a:effectLst/>
      </c:spPr>
    </c:plotArea>
    <c:legend>
      <c:legendPos val="b"/>
      <c:layout>
        <c:manualLayout>
          <c:xMode val="edge"/>
          <c:yMode val="edge"/>
          <c:x val="0.24578437572605524"/>
          <c:y val="0.90335595323311857"/>
          <c:w val="0.55454517383188062"/>
          <c:h val="7.8125546806649182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nl-NL"/>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nl-NL"/>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nl-NL"/>
              <a:t>PDF</a:t>
            </a:r>
          </a:p>
        </c:rich>
      </c:tx>
      <c:layout>
        <c:manualLayout>
          <c:xMode val="edge"/>
          <c:yMode val="edge"/>
          <c:x val="0.87821939684546735"/>
          <c:y val="5.1394053586596752E-2"/>
        </c:manualLayout>
      </c:layout>
      <c:overlay val="1"/>
    </c:title>
    <c:autoTitleDeleted val="0"/>
    <c:plotArea>
      <c:layout/>
      <c:lineChart>
        <c:grouping val="standard"/>
        <c:varyColors val="0"/>
        <c:ser>
          <c:idx val="3"/>
          <c:order val="0"/>
          <c:marker>
            <c:symbol val="none"/>
          </c:marker>
          <c:cat>
            <c:numRef>
              <c:f>lifetimes!$A$9:$A$137</c:f>
              <c:numCache>
                <c:formatCode>General</c:formatCode>
                <c:ptCount val="129"/>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numCache>
            </c:numRef>
          </c:cat>
          <c:val>
            <c:numRef>
              <c:f>lifetimes!$H$9:$H$54</c:f>
              <c:numCache>
                <c:formatCode>0.00E+00</c:formatCode>
                <c:ptCount val="46"/>
                <c:pt idx="0">
                  <c:v>7.5959944001879073E-4</c:v>
                </c:pt>
                <c:pt idx="1">
                  <c:v>9.0537676582513708E-4</c:v>
                </c:pt>
                <c:pt idx="2">
                  <c:v>1.0743452224687567E-3</c:v>
                </c:pt>
                <c:pt idx="3">
                  <c:v>1.2691944690579294E-3</c:v>
                </c:pt>
                <c:pt idx="4">
                  <c:v>1.4927335265235611E-3</c:v>
                </c:pt>
                <c:pt idx="5">
                  <c:v>1.7478582374902158E-3</c:v>
                </c:pt>
                <c:pt idx="6">
                  <c:v>2.0375108332460474E-3</c:v>
                </c:pt>
                <c:pt idx="7">
                  <c:v>2.3646313857727968E-3</c:v>
                </c:pt>
                <c:pt idx="8">
                  <c:v>2.7321011565901955E-3</c:v>
                </c:pt>
                <c:pt idx="9">
                  <c:v>3.1426781273424837E-3</c:v>
                </c:pt>
                <c:pt idx="10">
                  <c:v>3.5989253044761836E-3</c:v>
                </c:pt>
                <c:pt idx="11">
                  <c:v>4.1031327244159281E-3</c:v>
                </c:pt>
                <c:pt idx="12">
                  <c:v>4.6572344362445714E-3</c:v>
                </c:pt>
                <c:pt idx="13">
                  <c:v>5.2627220935923943E-3</c:v>
                </c:pt>
                <c:pt idx="14">
                  <c:v>5.9205571317401369E-3</c:v>
                </c:pt>
                <c:pt idx="15">
                  <c:v>6.6310838237372887E-3</c:v>
                </c:pt>
                <c:pt idx="16">
                  <c:v>7.3939457835283766E-3</c:v>
                </c:pt>
                <c:pt idx="17">
                  <c:v>8.208008697312117E-3</c:v>
                </c:pt>
                <c:pt idx="18">
                  <c:v>9.0712921998895042E-3</c:v>
                </c:pt>
                <c:pt idx="19">
                  <c:v>9.9809138553965827E-3</c:v>
                </c:pt>
                <c:pt idx="20">
                  <c:v>1.09330481388963E-2</c:v>
                </c:pt>
                <c:pt idx="21">
                  <c:v>1.1922903137616967E-2</c:v>
                </c:pt>
                <c:pt idx="22">
                  <c:v>1.2944717393293271E-2</c:v>
                </c:pt>
                <c:pt idx="23">
                  <c:v>1.3991778890246255E-2</c:v>
                </c:pt>
                <c:pt idx="24">
                  <c:v>1.5056467663233528E-2</c:v>
                </c:pt>
                <c:pt idx="25">
                  <c:v>1.6130322866205592E-2</c:v>
                </c:pt>
                <c:pt idx="26">
                  <c:v>1.7204134425164302E-2</c:v>
                </c:pt>
                <c:pt idx="27">
                  <c:v>1.8268058617959399E-2</c:v>
                </c:pt>
                <c:pt idx="28">
                  <c:v>1.9311756108390397E-2</c:v>
                </c:pt>
                <c:pt idx="29">
                  <c:v>2.0324550142390305E-2</c:v>
                </c:pt>
                <c:pt idx="30">
                  <c:v>2.1295601823732298E-2</c:v>
                </c:pt>
                <c:pt idx="31">
                  <c:v>2.2214098659877834E-2</c:v>
                </c:pt>
                <c:pt idx="32">
                  <c:v>2.3069451938757406E-2</c:v>
                </c:pt>
                <c:pt idx="33">
                  <c:v>2.3851497995432302E-2</c:v>
                </c:pt>
                <c:pt idx="34">
                  <c:v>2.4550698080545261E-2</c:v>
                </c:pt>
                <c:pt idx="35">
                  <c:v>2.5158331371337116E-2</c:v>
                </c:pt>
                <c:pt idx="36">
                  <c:v>2.5666675684873956E-2</c:v>
                </c:pt>
                <c:pt idx="37">
                  <c:v>2.6069170668088709E-2</c:v>
                </c:pt>
                <c:pt idx="38">
                  <c:v>2.6360558647794713E-2</c:v>
                </c:pt>
                <c:pt idx="39">
                  <c:v>2.6536998914748668E-2</c:v>
                </c:pt>
                <c:pt idx="40">
                  <c:v>2.6596151969476296E-2</c:v>
                </c:pt>
                <c:pt idx="41">
                  <c:v>2.6537231146635587E-2</c:v>
                </c:pt>
                <c:pt idx="42">
                  <c:v>2.6361020025441918E-2</c:v>
                </c:pt>
                <c:pt idx="43">
                  <c:v>2.6069855087494438E-2</c:v>
                </c:pt>
                <c:pt idx="44">
                  <c:v>2.5667574158554293E-2</c:v>
                </c:pt>
                <c:pt idx="45">
                  <c:v>2.5159432224723978E-2</c:v>
                </c:pt>
              </c:numCache>
            </c:numRef>
          </c:val>
          <c:smooth val="0"/>
          <c:extLst>
            <c:ext xmlns:c16="http://schemas.microsoft.com/office/drawing/2014/chart" uri="{C3380CC4-5D6E-409C-BE32-E72D297353CC}">
              <c16:uniqueId val="{00000005-0777-4E2F-8129-185425CFE987}"/>
            </c:ext>
          </c:extLst>
        </c:ser>
        <c:ser>
          <c:idx val="1"/>
          <c:order val="1"/>
          <c:marker>
            <c:symbol val="none"/>
          </c:marker>
          <c:cat>
            <c:numRef>
              <c:f>lifetimes!$A$9:$A$137</c:f>
              <c:numCache>
                <c:formatCode>General</c:formatCode>
                <c:ptCount val="129"/>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numCache>
            </c:numRef>
          </c:cat>
          <c:val>
            <c:numRef>
              <c:f>lifetimes!$D$9:$D$137</c:f>
              <c:numCache>
                <c:formatCode>General</c:formatCode>
                <c:ptCount val="129"/>
                <c:pt idx="0">
                  <c:v>0</c:v>
                </c:pt>
                <c:pt idx="1">
                  <c:v>1.8902501448922395E-4</c:v>
                </c:pt>
                <c:pt idx="2">
                  <c:v>5.3445524662213231E-4</c:v>
                </c:pt>
                <c:pt idx="3">
                  <c:v>9.8111990003085488E-4</c:v>
                </c:pt>
                <c:pt idx="4">
                  <c:v>1.508659537974597E-3</c:v>
                </c:pt>
                <c:pt idx="5">
                  <c:v>2.1046086093614107E-3</c:v>
                </c:pt>
                <c:pt idx="6">
                  <c:v>2.7598352361176914E-3</c:v>
                </c:pt>
                <c:pt idx="7">
                  <c:v>3.4669039382563146E-3</c:v>
                </c:pt>
                <c:pt idx="8">
                  <c:v>4.2193205135324426E-3</c:v>
                </c:pt>
                <c:pt idx="9">
                  <c:v>5.0111325131302247E-3</c:v>
                </c:pt>
                <c:pt idx="10">
                  <c:v>5.836699850773449E-3</c:v>
                </c:pt>
                <c:pt idx="11">
                  <c:v>6.6905570527512476E-3</c:v>
                </c:pt>
                <c:pt idx="12">
                  <c:v>7.5673294948773329E-3</c:v>
                </c:pt>
                <c:pt idx="13">
                  <c:v>8.4616838029630929E-3</c:v>
                </c:pt>
                <c:pt idx="14">
                  <c:v>9.3683011817608432E-3</c:v>
                </c:pt>
                <c:pt idx="15">
                  <c:v>1.028186689529462E-2</c:v>
                </c:pt>
                <c:pt idx="16">
                  <c:v>1.1197071574171394E-2</c:v>
                </c:pt>
                <c:pt idx="17">
                  <c:v>1.2108621437987698E-2</c:v>
                </c:pt>
                <c:pt idx="18">
                  <c:v>1.3011255364166344E-2</c:v>
                </c:pt>
                <c:pt idx="19">
                  <c:v>1.3899767252299203E-2</c:v>
                </c:pt>
                <c:pt idx="20">
                  <c:v>1.4769032458174257E-2</c:v>
                </c:pt>
                <c:pt idx="21">
                  <c:v>1.5614037279782892E-2</c:v>
                </c:pt>
                <c:pt idx="22">
                  <c:v>1.6429910613535641E-2</c:v>
                </c:pt>
                <c:pt idx="23">
                  <c:v>1.7211956990146614E-2</c:v>
                </c:pt>
                <c:pt idx="24">
                  <c:v>1.795569026356825E-2</c:v>
                </c:pt>
                <c:pt idx="25">
                  <c:v>1.8656867274281799E-2</c:v>
                </c:pt>
                <c:pt idx="26">
                  <c:v>1.9311520847695385E-2</c:v>
                </c:pt>
                <c:pt idx="27">
                  <c:v>1.9915991524445391E-2</c:v>
                </c:pt>
                <c:pt idx="28">
                  <c:v>2.0466957455481535E-2</c:v>
                </c:pt>
                <c:pt idx="29">
                  <c:v>2.0961461933241773E-2</c:v>
                </c:pt>
                <c:pt idx="30">
                  <c:v>2.1396938072476824E-2</c:v>
                </c:pt>
                <c:pt idx="31">
                  <c:v>2.1771230201227391E-2</c:v>
                </c:pt>
                <c:pt idx="32">
                  <c:v>2.2082611574471805E-2</c:v>
                </c:pt>
                <c:pt idx="33">
                  <c:v>2.2329798080043973E-2</c:v>
                </c:pt>
                <c:pt idx="34">
                  <c:v>2.2511957668242082E-2</c:v>
                </c:pt>
                <c:pt idx="35">
                  <c:v>2.2628715302524329E-2</c:v>
                </c:pt>
                <c:pt idx="36">
                  <c:v>2.2680153298006628E-2</c:v>
                </c:pt>
                <c:pt idx="37">
                  <c:v>2.2666806986162299E-2</c:v>
                </c:pt>
                <c:pt idx="38">
                  <c:v>2.2589655717050815E-2</c:v>
                </c:pt>
                <c:pt idx="39">
                  <c:v>2.245010928335724E-2</c:v>
                </c:pt>
                <c:pt idx="40">
                  <c:v>2.2249989922225613E-2</c:v>
                </c:pt>
                <c:pt idx="41">
                  <c:v>2.199151012001669E-2</c:v>
                </c:pt>
                <c:pt idx="42">
                  <c:v>2.1677246510426351E-2</c:v>
                </c:pt>
                <c:pt idx="43">
                  <c:v>2.131011021662433E-2</c:v>
                </c:pt>
                <c:pt idx="44">
                  <c:v>2.0893314042064869E-2</c:v>
                </c:pt>
                <c:pt idx="45">
                  <c:v>2.0430336961336407E-2</c:v>
                </c:pt>
                <c:pt idx="46">
                  <c:v>1.9924886400968372E-2</c:v>
                </c:pt>
                <c:pt idx="47">
                  <c:v>1.9380858829770659E-2</c:v>
                </c:pt>
                <c:pt idx="48">
                  <c:v>1.8802299198510019E-2</c:v>
                </c:pt>
                <c:pt idx="49">
                  <c:v>1.8193359779195454E-2</c:v>
                </c:pt>
                <c:pt idx="50">
                  <c:v>1.7558258954832703E-2</c:v>
                </c:pt>
                <c:pt idx="51">
                  <c:v>1.6901240501310366E-2</c:v>
                </c:pt>
                <c:pt idx="52">
                  <c:v>1.6226533884413922E-2</c:v>
                </c:pt>
                <c:pt idx="53">
                  <c:v>1.5538316067339275E-2</c:v>
                </c:pt>
                <c:pt idx="54">
                  <c:v>1.4840675288209433E-2</c:v>
                </c:pt>
                <c:pt idx="55">
                  <c:v>1.4137577223862939E-2</c:v>
                </c:pt>
                <c:pt idx="56">
                  <c:v>1.3432833906616032E-2</c:v>
                </c:pt>
                <c:pt idx="57">
                  <c:v>1.2730075705949077E-2</c:v>
                </c:pt>
                <c:pt idx="58">
                  <c:v>1.2032726628379476E-2</c:v>
                </c:pt>
                <c:pt idx="59">
                  <c:v>1.1343983127455139E-2</c:v>
                </c:pt>
                <c:pt idx="60">
                  <c:v>1.0666796553163698E-2</c:v>
                </c:pt>
                <c:pt idx="61">
                  <c:v>1.0003859307418183E-2</c:v>
                </c:pt>
                <c:pt idx="62">
                  <c:v>9.35759471092628E-3</c:v>
                </c:pt>
                <c:pt idx="63">
                  <c:v>8.7301505278821537E-3</c:v>
                </c:pt>
                <c:pt idx="64">
                  <c:v>8.1233960396376436E-3</c:v>
                </c:pt>
                <c:pt idx="65">
                  <c:v>7.5389225077960977E-3</c:v>
                </c:pt>
                <c:pt idx="66">
                  <c:v>6.9780468218592611E-3</c:v>
                </c:pt>
                <c:pt idx="67">
                  <c:v>6.4418180873215703E-3</c:v>
                </c:pt>
                <c:pt idx="68">
                  <c:v>5.9310268774504437E-3</c:v>
                </c:pt>
                <c:pt idx="69">
                  <c:v>5.4462168462466954E-3</c:v>
                </c:pt>
                <c:pt idx="70">
                  <c:v>4.9876983813968417E-3</c:v>
                </c:pt>
                <c:pt idx="71">
                  <c:v>4.5555639643933823E-3</c:v>
                </c:pt>
                <c:pt idx="72">
                  <c:v>4.1497049002297967E-3</c:v>
                </c:pt>
                <c:pt idx="73">
                  <c:v>3.7698290808463246E-3</c:v>
                </c:pt>
                <c:pt idx="74">
                  <c:v>3.4154794543516361E-3</c:v>
                </c:pt>
                <c:pt idx="75">
                  <c:v>3.0860528854025852E-3</c:v>
                </c:pt>
                <c:pt idx="76">
                  <c:v>2.7808191103270733E-3</c:v>
                </c:pt>
                <c:pt idx="77">
                  <c:v>2.4989395128941459E-3</c:v>
                </c:pt>
                <c:pt idx="78">
                  <c:v>2.239485472296787E-3</c:v>
                </c:pt>
                <c:pt idx="79">
                  <c:v>2.0014560631194519E-3</c:v>
                </c:pt>
                <c:pt idx="80">
                  <c:v>1.7837949170205077E-3</c:v>
                </c:pt>
                <c:pt idx="81">
                  <c:v>1.5854060867940268E-3</c:v>
                </c:pt>
                <c:pt idx="82">
                  <c:v>1.4051687846519812E-3</c:v>
                </c:pt>
                <c:pt idx="83">
                  <c:v>1.2419508973067551E-3</c:v>
                </c:pt>
                <c:pt idx="84">
                  <c:v>1.0946212101251617E-3</c:v>
                </c:pt>
                <c:pt idx="85">
                  <c:v>9.6206030073560714E-4</c:v>
                </c:pt>
                <c:pt idx="86">
                  <c:v>8.4317008855400849E-4</c:v>
                </c:pt>
                <c:pt idx="87">
                  <c:v>7.3688205039370864E-4</c:v>
                </c:pt>
                <c:pt idx="88">
                  <c:v>6.4216413337417355E-4</c:v>
                </c:pt>
                <c:pt idx="89">
                  <c:v>5.5802641456496795E-4</c:v>
                </c:pt>
                <c:pt idx="90">
                  <c:v>4.8352557210321208E-4</c:v>
                </c:pt>
                <c:pt idx="91">
                  <c:v>4.1776824489103052E-4</c:v>
                </c:pt>
                <c:pt idx="92">
                  <c:v>3.5991336747228015E-4</c:v>
                </c:pt>
                <c:pt idx="93">
                  <c:v>3.0917357342515999E-4</c:v>
                </c:pt>
                <c:pt idx="94">
                  <c:v>2.6481576476164193E-4</c:v>
                </c:pt>
                <c:pt idx="95">
                  <c:v>2.2616094661067495E-4</c:v>
                </c:pt>
                <c:pt idx="96">
                  <c:v>1.9258342612587398E-4</c:v>
                </c:pt>
                <c:pt idx="97">
                  <c:v>1.6350947236784335E-4</c:v>
                </c:pt>
                <c:pt idx="98">
                  <c:v>1.3841553014604574E-4</c:v>
                </c:pt>
                <c:pt idx="99">
                  <c:v>1.168260757478775E-4</c:v>
                </c:pt>
                <c:pt idx="100">
                  <c:v>9.8311196411484043E-5</c:v>
                </c:pt>
                <c:pt idx="101">
                  <c:v>8.2483968580137891E-5</c:v>
                </c:pt>
                <c:pt idx="102">
                  <c:v>6.89977026590483E-5</c:v>
                </c:pt>
                <c:pt idx="103">
                  <c:v>5.7543114407965829E-5</c:v>
                </c:pt>
                <c:pt idx="104">
                  <c:v>4.7845475447992466E-5</c:v>
                </c:pt>
                <c:pt idx="105">
                  <c:v>3.9661787814808004E-5</c:v>
                </c:pt>
                <c:pt idx="106">
                  <c:v>3.2778020201698831E-5</c:v>
                </c:pt>
                <c:pt idx="107">
                  <c:v>2.7006436625031302E-5</c:v>
                </c:pt>
                <c:pt idx="108">
                  <c:v>2.2183041805952879E-5</c:v>
                </c:pt>
                <c:pt idx="109">
                  <c:v>1.8165161663317935E-5</c:v>
                </c:pt>
                <c:pt idx="110">
                  <c:v>1.4829171998781681E-5</c:v>
                </c:pt>
                <c:pt idx="111">
                  <c:v>1.2068383749164936E-5</c:v>
                </c:pt>
                <c:pt idx="112">
                  <c:v>9.7910890885044551E-6</c:v>
                </c:pt>
                <c:pt idx="113">
                  <c:v>7.9187691718582159E-6</c:v>
                </c:pt>
                <c:pt idx="114">
                  <c:v>6.3844614011940829E-6</c:v>
                </c:pt>
                <c:pt idx="115">
                  <c:v>5.1312817265960752E-6</c:v>
                </c:pt>
                <c:pt idx="116">
                  <c:v>4.1110956320306217E-6</c:v>
                </c:pt>
                <c:pt idx="117">
                  <c:v>3.2833300472706353E-6</c:v>
                </c:pt>
                <c:pt idx="118">
                  <c:v>2.6139174264654022E-6</c:v>
                </c:pt>
                <c:pt idx="119">
                  <c:v>2.0743625882748561E-6</c:v>
                </c:pt>
                <c:pt idx="120">
                  <c:v>1.6409225718664724E-6</c:v>
                </c:pt>
                <c:pt idx="121">
                  <c:v>1.2938896785076133E-6</c:v>
                </c:pt>
                <c:pt idx="122">
                  <c:v>1.0169679937996127E-6</c:v>
                </c:pt>
                <c:pt idx="123">
                  <c:v>7.9673397808206335E-7</c:v>
                </c:pt>
                <c:pt idx="124">
                  <c:v>6.2217213345499219E-7</c:v>
                </c:pt>
                <c:pt idx="125">
                  <c:v>4.8427727077217651E-7</c:v>
                </c:pt>
                <c:pt idx="126">
                  <c:v>3.7571547879124067E-7</c:v>
                </c:pt>
                <c:pt idx="127">
                  <c:v>2.9053651472608957E-7</c:v>
                </c:pt>
                <c:pt idx="128">
                  <c:v>2.2393096923182144E-7</c:v>
                </c:pt>
              </c:numCache>
            </c:numRef>
          </c:val>
          <c:smooth val="0"/>
          <c:extLst>
            <c:ext xmlns:c16="http://schemas.microsoft.com/office/drawing/2014/chart" uri="{C3380CC4-5D6E-409C-BE32-E72D297353CC}">
              <c16:uniqueId val="{00000001-0777-4E2F-8129-185425CFE987}"/>
            </c:ext>
          </c:extLst>
        </c:ser>
        <c:ser>
          <c:idx val="0"/>
          <c:order val="2"/>
          <c:marker>
            <c:symbol val="none"/>
          </c:marker>
          <c:cat>
            <c:numRef>
              <c:f>lifetimes!$A$9:$A$137</c:f>
              <c:numCache>
                <c:formatCode>General</c:formatCode>
                <c:ptCount val="129"/>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numCache>
            </c:numRef>
          </c:cat>
          <c:val>
            <c:numRef>
              <c:f>lifetimes!$H$9:$H$137</c:f>
              <c:numCache>
                <c:formatCode>0.00E+00</c:formatCode>
                <c:ptCount val="129"/>
                <c:pt idx="0">
                  <c:v>7.5959944001879073E-4</c:v>
                </c:pt>
                <c:pt idx="1">
                  <c:v>9.0537676582513708E-4</c:v>
                </c:pt>
                <c:pt idx="2">
                  <c:v>1.0743452224687567E-3</c:v>
                </c:pt>
                <c:pt idx="3">
                  <c:v>1.2691944690579294E-3</c:v>
                </c:pt>
                <c:pt idx="4">
                  <c:v>1.4927335265235611E-3</c:v>
                </c:pt>
                <c:pt idx="5">
                  <c:v>1.7478582374902158E-3</c:v>
                </c:pt>
                <c:pt idx="6">
                  <c:v>2.0375108332460474E-3</c:v>
                </c:pt>
                <c:pt idx="7">
                  <c:v>2.3646313857727968E-3</c:v>
                </c:pt>
                <c:pt idx="8">
                  <c:v>2.7321011565901955E-3</c:v>
                </c:pt>
                <c:pt idx="9">
                  <c:v>3.1426781273424837E-3</c:v>
                </c:pt>
                <c:pt idx="10">
                  <c:v>3.5989253044761836E-3</c:v>
                </c:pt>
                <c:pt idx="11">
                  <c:v>4.1031327244159281E-3</c:v>
                </c:pt>
                <c:pt idx="12">
                  <c:v>4.6572344362445714E-3</c:v>
                </c:pt>
                <c:pt idx="13">
                  <c:v>5.2627220935923943E-3</c:v>
                </c:pt>
                <c:pt idx="14">
                  <c:v>5.9205571317401369E-3</c:v>
                </c:pt>
                <c:pt idx="15">
                  <c:v>6.6310838237372887E-3</c:v>
                </c:pt>
                <c:pt idx="16">
                  <c:v>7.3939457835283766E-3</c:v>
                </c:pt>
                <c:pt idx="17">
                  <c:v>8.208008697312117E-3</c:v>
                </c:pt>
                <c:pt idx="18">
                  <c:v>9.0712921998895042E-3</c:v>
                </c:pt>
                <c:pt idx="19">
                  <c:v>9.9809138553965827E-3</c:v>
                </c:pt>
                <c:pt idx="20">
                  <c:v>1.09330481388963E-2</c:v>
                </c:pt>
                <c:pt idx="21">
                  <c:v>1.1922903137616967E-2</c:v>
                </c:pt>
                <c:pt idx="22">
                  <c:v>1.2944717393293271E-2</c:v>
                </c:pt>
                <c:pt idx="23">
                  <c:v>1.3991778890246255E-2</c:v>
                </c:pt>
                <c:pt idx="24">
                  <c:v>1.5056467663233528E-2</c:v>
                </c:pt>
                <c:pt idx="25">
                  <c:v>1.6130322866205592E-2</c:v>
                </c:pt>
                <c:pt idx="26">
                  <c:v>1.7204134425164302E-2</c:v>
                </c:pt>
                <c:pt idx="27">
                  <c:v>1.8268058617959399E-2</c:v>
                </c:pt>
                <c:pt idx="28">
                  <c:v>1.9311756108390397E-2</c:v>
                </c:pt>
                <c:pt idx="29">
                  <c:v>2.0324550142390305E-2</c:v>
                </c:pt>
                <c:pt idx="30">
                  <c:v>2.1295601823732298E-2</c:v>
                </c:pt>
                <c:pt idx="31">
                  <c:v>2.2214098659877834E-2</c:v>
                </c:pt>
                <c:pt idx="32">
                  <c:v>2.3069451938757406E-2</c:v>
                </c:pt>
                <c:pt idx="33">
                  <c:v>2.3851497995432302E-2</c:v>
                </c:pt>
                <c:pt idx="34">
                  <c:v>2.4550698080545261E-2</c:v>
                </c:pt>
                <c:pt idx="35">
                  <c:v>2.5158331371337116E-2</c:v>
                </c:pt>
                <c:pt idx="36">
                  <c:v>2.5666675684873956E-2</c:v>
                </c:pt>
                <c:pt idx="37">
                  <c:v>2.6069170668088709E-2</c:v>
                </c:pt>
                <c:pt idx="38">
                  <c:v>2.6360558647794713E-2</c:v>
                </c:pt>
                <c:pt idx="39">
                  <c:v>2.6536998914748668E-2</c:v>
                </c:pt>
                <c:pt idx="40">
                  <c:v>2.6596151969476296E-2</c:v>
                </c:pt>
                <c:pt idx="41">
                  <c:v>2.6537231146635587E-2</c:v>
                </c:pt>
                <c:pt idx="42">
                  <c:v>2.6361020025441918E-2</c:v>
                </c:pt>
                <c:pt idx="43">
                  <c:v>2.6069855087494438E-2</c:v>
                </c:pt>
                <c:pt idx="44">
                  <c:v>2.5667574158554293E-2</c:v>
                </c:pt>
                <c:pt idx="45">
                  <c:v>2.5159432224723978E-2</c:v>
                </c:pt>
                <c:pt idx="46">
                  <c:v>2.45519872043902E-2</c:v>
                </c:pt>
                <c:pt idx="47">
                  <c:v>2.3852959146589126E-2</c:v>
                </c:pt>
                <c:pt idx="48">
                  <c:v>2.3071067080385053E-2</c:v>
                </c:pt>
                <c:pt idx="49">
                  <c:v>2.2215848331115153E-2</c:v>
                </c:pt>
                <c:pt idx="50">
                  <c:v>2.1297465528280275E-2</c:v>
                </c:pt>
                <c:pt idx="51">
                  <c:v>2.0326506745206946E-2</c:v>
                </c:pt>
                <c:pt idx="52">
                  <c:v>1.9313784229856676E-2</c:v>
                </c:pt>
                <c:pt idx="53">
                  <c:v>1.8270137015390119E-2</c:v>
                </c:pt>
                <c:pt idx="54">
                  <c:v>1.720624235238119E-2</c:v>
                </c:pt>
                <c:pt idx="55">
                  <c:v>1.6132440403013527E-2</c:v>
                </c:pt>
                <c:pt idx="56">
                  <c:v>1.5058576007986733E-2</c:v>
                </c:pt>
                <c:pt idx="57">
                  <c:v>1.3993860610196258E-2</c:v>
                </c:pt>
                <c:pt idx="58">
                  <c:v>1.2946756629006406E-2</c:v>
                </c:pt>
                <c:pt idx="59">
                  <c:v>1.1924885759369747E-2</c:v>
                </c:pt>
                <c:pt idx="60">
                  <c:v>1.0934961854537633E-2</c:v>
                </c:pt>
                <c:pt idx="61">
                  <c:v>9.9827482706494539E-3</c:v>
                </c:pt>
                <c:pt idx="62">
                  <c:v>9.0730388334012372E-3</c:v>
                </c:pt>
                <c:pt idx="63">
                  <c:v>8.2096609539128677E-3</c:v>
                </c:pt>
                <c:pt idx="64">
                  <c:v>7.3954988900931835E-3</c:v>
                </c:pt>
                <c:pt idx="65">
                  <c:v>6.6325347327513794E-3</c:v>
                </c:pt>
                <c:pt idx="66">
                  <c:v>5.9219043981341545E-3</c:v>
                </c:pt>
                <c:pt idx="67">
                  <c:v>5.2639657306490324E-3</c:v>
                </c:pt>
                <c:pt idx="68">
                  <c:v>4.6583757563946069E-3</c:v>
                </c:pt>
                <c:pt idx="69">
                  <c:v>4.1041741705617378E-3</c:v>
                </c:pt>
                <c:pt idx="70">
                  <c:v>3.5998702771323663E-3</c:v>
                </c:pt>
                <c:pt idx="71">
                  <c:v>3.1435308123978008E-3</c:v>
                </c:pt>
                <c:pt idx="72">
                  <c:v>2.7328663579065178E-3</c:v>
                </c:pt>
                <c:pt idx="73">
                  <c:v>2.3653143661796243E-3</c:v>
                </c:pt>
                <c:pt idx="74">
                  <c:v>2.0381171667957524E-3</c:v>
                </c:pt>
                <c:pt idx="75">
                  <c:v>1.7483936751405331E-3</c:v>
                </c:pt>
                <c:pt idx="76">
                  <c:v>1.4932038767359048E-3</c:v>
                </c:pt>
                <c:pt idx="77">
                  <c:v>1.2696054941656915E-3</c:v>
                </c:pt>
                <c:pt idx="78">
                  <c:v>1.0747025510959589E-3</c:v>
                </c:pt>
                <c:pt idx="79">
                  <c:v>9.0568582113533045E-4</c:v>
                </c:pt>
                <c:pt idx="80">
                  <c:v>7.5986538315464633E-4</c:v>
                </c:pt>
                <c:pt idx="81">
                  <c:v>6.3469569640351993E-4</c:v>
                </c:pt>
                <c:pt idx="82">
                  <c:v>5.2779375767266965E-4</c:v>
                </c:pt>
                <c:pt idx="83">
                  <c:v>4.3695101004283059E-4</c:v>
                </c:pt>
                <c:pt idx="84">
                  <c:v>3.6013974112313561E-4</c:v>
                </c:pt>
                <c:pt idx="85">
                  <c:v>2.9551474194657246E-4</c:v>
                </c:pt>
                <c:pt idx="86">
                  <c:v>2.4141100047822745E-4</c:v>
                </c:pt>
                <c:pt idx="87">
                  <c:v>1.9633818107605671E-4</c:v>
                </c:pt>
                <c:pt idx="88">
                  <c:v>1.5897259844776198E-4</c:v>
                </c:pt>
                <c:pt idx="89">
                  <c:v>1.2814733678896925E-4</c:v>
                </c:pt>
                <c:pt idx="90">
                  <c:v>1.028410966730484E-4</c:v>
                </c:pt>
                <c:pt idx="91">
                  <c:v>8.216627822988836E-5</c:v>
                </c:pt>
                <c:pt idx="92">
                  <c:v>6.5356732966819362E-5</c:v>
                </c:pt>
                <c:pt idx="93">
                  <c:v>5.1755541387613696E-5</c:v>
                </c:pt>
                <c:pt idx="94">
                  <c:v>4.0803101847499749E-5</c:v>
                </c:pt>
                <c:pt idx="95">
                  <c:v>3.202574970745022E-5</c:v>
                </c:pt>
                <c:pt idx="96">
                  <c:v>2.5025066098993265E-5</c:v>
                </c:pt>
                <c:pt idx="97">
                  <c:v>1.9467983238823851E-5</c:v>
                </c:pt>
                <c:pt idx="98">
                  <c:v>1.5077748550373856E-5</c:v>
                </c:pt>
                <c:pt idx="99">
                  <c:v>1.162577279979599E-5</c:v>
                </c:pt>
                <c:pt idx="100">
                  <c:v>8.9243576923000478E-6</c:v>
                </c:pt>
                <c:pt idx="101">
                  <c:v>6.8202753472887978E-6</c:v>
                </c:pt>
                <c:pt idx="102">
                  <c:v>5.1891550830005718E-6</c:v>
                </c:pt>
                <c:pt idx="103">
                  <c:v>3.9306212200265464E-6</c:v>
                </c:pt>
                <c:pt idx="104">
                  <c:v>2.9641183566380625E-6</c:v>
                </c:pt>
                <c:pt idx="105">
                  <c:v>2.2253569883812086E-6</c:v>
                </c:pt>
                <c:pt idx="106">
                  <c:v>1.6633116941122802E-6</c:v>
                </c:pt>
                <c:pt idx="107">
                  <c:v>1.2377057094551325E-6</c:v>
                </c:pt>
                <c:pt idx="108">
                  <c:v>9.1691895347288557E-7</c:v>
                </c:pt>
                <c:pt idx="109">
                  <c:v>6.7626094661264494E-7</c:v>
                </c:pt>
                <c:pt idx="110">
                  <c:v>4.9655512473248158E-7</c:v>
                </c:pt>
                <c:pt idx="111">
                  <c:v>3.6298646470143966E-7</c:v>
                </c:pt>
                <c:pt idx="112">
                  <c:v>2.6416981739866933E-7</c:v>
                </c:pt>
                <c:pt idx="113">
                  <c:v>1.9140168785642176E-7</c:v>
                </c:pt>
                <c:pt idx="114">
                  <c:v>1.3806326282709748E-7</c:v>
                </c:pt>
                <c:pt idx="115">
                  <c:v>9.9147165929346098E-8</c:v>
                </c:pt>
                <c:pt idx="116">
                  <c:v>7.0884662968839641E-8</c:v>
                </c:pt>
                <c:pt idx="117">
                  <c:v>5.0453820205774325E-8</c:v>
                </c:pt>
                <c:pt idx="118">
                  <c:v>3.5752435679192923E-8</c:v>
                </c:pt>
                <c:pt idx="119">
                  <c:v>2.5222435206553453E-8</c:v>
                </c:pt>
                <c:pt idx="120">
                  <c:v>1.7714879332506702E-8</c:v>
                </c:pt>
                <c:pt idx="121">
                  <c:v>1.2386801672709161E-8</c:v>
                </c:pt>
                <c:pt idx="122">
                  <c:v>8.6228329390546496E-9</c:v>
                </c:pt>
                <c:pt idx="123">
                  <c:v>5.9759996355431956E-9</c:v>
                </c:pt>
                <c:pt idx="124">
                  <c:v>4.123262221297784E-9</c:v>
                </c:pt>
                <c:pt idx="125">
                  <c:v>2.8323123742421537E-9</c:v>
                </c:pt>
                <c:pt idx="126">
                  <c:v>1.9369176067474045E-9</c:v>
                </c:pt>
                <c:pt idx="127">
                  <c:v>1.3187150007233391E-9</c:v>
                </c:pt>
                <c:pt idx="128">
                  <c:v>8.938415692391739E-10</c:v>
                </c:pt>
              </c:numCache>
            </c:numRef>
          </c:val>
          <c:smooth val="0"/>
          <c:extLst>
            <c:ext xmlns:c16="http://schemas.microsoft.com/office/drawing/2014/chart" uri="{C3380CC4-5D6E-409C-BE32-E72D297353CC}">
              <c16:uniqueId val="{00000003-0777-4E2F-8129-185425CFE987}"/>
            </c:ext>
          </c:extLst>
        </c:ser>
        <c:dLbls>
          <c:showLegendKey val="0"/>
          <c:showVal val="0"/>
          <c:showCatName val="0"/>
          <c:showSerName val="0"/>
          <c:showPercent val="0"/>
          <c:showBubbleSize val="0"/>
        </c:dLbls>
        <c:smooth val="0"/>
        <c:axId val="174592384"/>
        <c:axId val="174593920"/>
      </c:lineChart>
      <c:catAx>
        <c:axId val="174592384"/>
        <c:scaling>
          <c:orientation val="minMax"/>
        </c:scaling>
        <c:delete val="0"/>
        <c:axPos val="b"/>
        <c:numFmt formatCode="General" sourceLinked="1"/>
        <c:majorTickMark val="out"/>
        <c:minorTickMark val="none"/>
        <c:tickLblPos val="nextTo"/>
        <c:txPr>
          <a:bodyPr/>
          <a:lstStyle/>
          <a:p>
            <a:pPr>
              <a:defRPr sz="1600" b="1"/>
            </a:pPr>
            <a:endParaRPr lang="nl-NL"/>
          </a:p>
        </c:txPr>
        <c:crossAx val="174593920"/>
        <c:crosses val="autoZero"/>
        <c:auto val="1"/>
        <c:lblAlgn val="ctr"/>
        <c:lblOffset val="100"/>
        <c:tickLblSkip val="20"/>
        <c:tickMarkSkip val="10"/>
        <c:noMultiLvlLbl val="0"/>
      </c:catAx>
      <c:valAx>
        <c:axId val="174593920"/>
        <c:scaling>
          <c:orientation val="minMax"/>
        </c:scaling>
        <c:delete val="0"/>
        <c:axPos val="l"/>
        <c:majorGridlines/>
        <c:numFmt formatCode="General" sourceLinked="0"/>
        <c:majorTickMark val="out"/>
        <c:minorTickMark val="none"/>
        <c:tickLblPos val="nextTo"/>
        <c:txPr>
          <a:bodyPr/>
          <a:lstStyle/>
          <a:p>
            <a:pPr>
              <a:defRPr sz="1600" b="1"/>
            </a:pPr>
            <a:endParaRPr lang="nl-NL"/>
          </a:p>
        </c:txPr>
        <c:crossAx val="174592384"/>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nl-NL"/>
              <a:t>CDF</a:t>
            </a:r>
          </a:p>
        </c:rich>
      </c:tx>
      <c:layout>
        <c:manualLayout>
          <c:xMode val="edge"/>
          <c:yMode val="edge"/>
          <c:x val="0.1130200054928287"/>
          <c:y val="7.228289280230013E-2"/>
        </c:manualLayout>
      </c:layout>
      <c:overlay val="1"/>
    </c:title>
    <c:autoTitleDeleted val="0"/>
    <c:plotArea>
      <c:layout/>
      <c:lineChart>
        <c:grouping val="standard"/>
        <c:varyColors val="0"/>
        <c:ser>
          <c:idx val="2"/>
          <c:order val="0"/>
          <c:spPr>
            <a:ln>
              <a:solidFill>
                <a:schemeClr val="accent2"/>
              </a:solidFill>
            </a:ln>
          </c:spPr>
          <c:marker>
            <c:symbol val="none"/>
          </c:marker>
          <c:cat>
            <c:numRef>
              <c:f>lifetimes!$A$9:$A$137</c:f>
              <c:numCache>
                <c:formatCode>General</c:formatCode>
                <c:ptCount val="129"/>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numCache>
            </c:numRef>
          </c:cat>
          <c:val>
            <c:numRef>
              <c:f>lifetimes!$E$9:$E$137</c:f>
              <c:numCache>
                <c:formatCode>General</c:formatCode>
                <c:ptCount val="129"/>
                <c:pt idx="0">
                  <c:v>0</c:v>
                </c:pt>
                <c:pt idx="1">
                  <c:v>7.561286452040239E-5</c:v>
                </c:pt>
                <c:pt idx="2">
                  <c:v>4.2765565501579061E-4</c:v>
                </c:pt>
                <c:pt idx="3">
                  <c:v>1.1780380394839085E-3</c:v>
                </c:pt>
                <c:pt idx="4">
                  <c:v>2.4167780242749792E-3</c:v>
                </c:pt>
                <c:pt idx="5">
                  <c:v>4.218126047409787E-3</c:v>
                </c:pt>
                <c:pt idx="6">
                  <c:v>6.6457365561330972E-3</c:v>
                </c:pt>
                <c:pt idx="7">
                  <c:v>9.7550671715004311E-3</c:v>
                </c:pt>
                <c:pt idx="8">
                  <c:v>1.3594654578170551E-2</c:v>
                </c:pt>
                <c:pt idx="9">
                  <c:v>1.8206836650051628E-2</c:v>
                </c:pt>
                <c:pt idx="10">
                  <c:v>2.362816951182467E-2</c:v>
                </c:pt>
                <c:pt idx="11">
                  <c:v>2.9889665340537164E-2</c:v>
                </c:pt>
                <c:pt idx="12">
                  <c:v>3.7016921601866204E-2</c:v>
                </c:pt>
                <c:pt idx="13">
                  <c:v>4.5030184811187257E-2</c:v>
                </c:pt>
                <c:pt idx="14">
                  <c:v>5.3944376868299448E-2</c:v>
                </c:pt>
                <c:pt idx="15">
                  <c:v>6.3769103238288216E-2</c:v>
                </c:pt>
                <c:pt idx="16">
                  <c:v>7.4508656816414165E-2</c:v>
                </c:pt>
                <c:pt idx="17">
                  <c:v>8.6162027759020599E-2</c:v>
                </c:pt>
                <c:pt idx="18">
                  <c:v>9.8722927107162017E-2</c:v>
                </c:pt>
                <c:pt idx="19">
                  <c:v>0.11217983024027955</c:v>
                </c:pt>
                <c:pt idx="20">
                  <c:v>0.12651604482116929</c:v>
                </c:pt>
                <c:pt idx="21">
                  <c:v>0.14170980677925804</c:v>
                </c:pt>
                <c:pt idx="22">
                  <c:v>0.1577344069341452</c:v>
                </c:pt>
                <c:pt idx="23">
                  <c:v>0.17455835002809328</c:v>
                </c:pt>
                <c:pt idx="24">
                  <c:v>0.19214554717930499</c:v>
                </c:pt>
                <c:pt idx="25">
                  <c:v>0.21045554206614314</c:v>
                </c:pt>
                <c:pt idx="26">
                  <c:v>0.22944377049394193</c:v>
                </c:pt>
                <c:pt idx="27">
                  <c:v>0.2490618523749516</c:v>
                </c:pt>
                <c:pt idx="28">
                  <c:v>0.26925791456668724</c:v>
                </c:pt>
                <c:pt idx="29">
                  <c:v>0.28997694246576822</c:v>
                </c:pt>
                <c:pt idx="30">
                  <c:v>0.31116115774641673</c:v>
                </c:pt>
                <c:pt idx="31">
                  <c:v>0.33275041916939163</c:v>
                </c:pt>
                <c:pt idx="32">
                  <c:v>0.35468264297322338</c:v>
                </c:pt>
                <c:pt idx="33">
                  <c:v>0.37689423900025631</c:v>
                </c:pt>
                <c:pt idx="34">
                  <c:v>0.39932055841014724</c:v>
                </c:pt>
                <c:pt idx="35">
                  <c:v>0.42189634859755298</c:v>
                </c:pt>
                <c:pt idx="36">
                  <c:v>0.44455621076256535</c:v>
                </c:pt>
                <c:pt idx="37">
                  <c:v>0.46723505548484712</c:v>
                </c:pt>
                <c:pt idx="38">
                  <c:v>0.48986855162724141</c:v>
                </c:pt>
                <c:pt idx="39">
                  <c:v>0.5123935639424736</c:v>
                </c:pt>
                <c:pt idx="40">
                  <c:v>0.534748574876861</c:v>
                </c:pt>
                <c:pt idx="41">
                  <c:v>0.55687408625576951</c:v>
                </c:pt>
                <c:pt idx="42">
                  <c:v>0.57871299679370625</c:v>
                </c:pt>
                <c:pt idx="43" formatCode="0.000000">
                  <c:v>0.60021095169296923</c:v>
                </c:pt>
                <c:pt idx="44">
                  <c:v>0.62131666097298277</c:v>
                </c:pt>
                <c:pt idx="45">
                  <c:v>0.64198218360111414</c:v>
                </c:pt>
                <c:pt idx="46">
                  <c:v>0.66216317496711508</c:v>
                </c:pt>
                <c:pt idx="47">
                  <c:v>0.68181909574884725</c:v>
                </c:pt>
                <c:pt idx="48">
                  <c:v>0.7009133807474468</c:v>
                </c:pt>
                <c:pt idx="49">
                  <c:v>0.71941356681593738</c:v>
                </c:pt>
                <c:pt idx="50">
                  <c:v>0.73729137955669355</c:v>
                </c:pt>
                <c:pt idx="51">
                  <c:v>0.75452277901022269</c:v>
                </c:pt>
                <c:pt idx="52">
                  <c:v>0.77108796509083299</c:v>
                </c:pt>
                <c:pt idx="53">
                  <c:v>0.78697134403465863</c:v>
                </c:pt>
                <c:pt idx="54">
                  <c:v>0.80216145760360447</c:v>
                </c:pt>
                <c:pt idx="55">
                  <c:v>0.81665087722723251</c:v>
                </c:pt>
                <c:pt idx="56">
                  <c:v>0.83043606565657446</c:v>
                </c:pt>
                <c:pt idx="57">
                  <c:v>0.84351720904356897</c:v>
                </c:pt>
                <c:pt idx="58">
                  <c:v>0.8558980226426981</c:v>
                </c:pt>
                <c:pt idx="59">
                  <c:v>0.86758553355416379</c:v>
                </c:pt>
                <c:pt idx="60">
                  <c:v>0.87858984408860807</c:v>
                </c:pt>
                <c:pt idx="61">
                  <c:v>0.88892387943131401</c:v>
                </c:pt>
                <c:pt idx="62">
                  <c:v>0.89860312331963943</c:v>
                </c:pt>
                <c:pt idx="63">
                  <c:v>0.90764534542306219</c:v>
                </c:pt>
                <c:pt idx="64">
                  <c:v>0.91607032403366562</c:v>
                </c:pt>
                <c:pt idx="65">
                  <c:v>0.92389956754028013</c:v>
                </c:pt>
                <c:pt idx="66">
                  <c:v>0.93115603797679913</c:v>
                </c:pt>
                <c:pt idx="67">
                  <c:v>0.93786387971017238</c:v>
                </c:pt>
                <c:pt idx="68">
                  <c:v>0.9440481560725793</c:v>
                </c:pt>
                <c:pt idx="69">
                  <c:v>0.94973459645206937</c:v>
                </c:pt>
                <c:pt idx="70">
                  <c:v>0.95494935604351516</c:v>
                </c:pt>
                <c:pt idx="71">
                  <c:v>0.95971879013413874</c:v>
                </c:pt>
                <c:pt idx="72">
                  <c:v>0.96406924446210218</c:v>
                </c:pt>
                <c:pt idx="73">
                  <c:v>0.96802686284941464</c:v>
                </c:pt>
                <c:pt idx="74">
                  <c:v>0.97161741297802795</c:v>
                </c:pt>
                <c:pt idx="75">
                  <c:v>0.97486613085626106</c:v>
                </c:pt>
                <c:pt idx="76">
                  <c:v>0.97779758421680341</c:v>
                </c:pt>
                <c:pt idx="77">
                  <c:v>0.98043555480198363</c:v>
                </c:pt>
                <c:pt idx="78">
                  <c:v>0.98280293923047291</c:v>
                </c:pt>
                <c:pt idx="79">
                  <c:v>0.98492166790509039</c:v>
                </c:pt>
                <c:pt idx="80">
                  <c:v>0.98681264121600776</c:v>
                </c:pt>
                <c:pt idx="81">
                  <c:v>0.98849568211880467</c:v>
                </c:pt>
                <c:pt idx="82">
                  <c:v>0.98998950402308283</c:v>
                </c:pt>
                <c:pt idx="83">
                  <c:v>0.99131169281462395</c:v>
                </c:pt>
                <c:pt idx="84">
                  <c:v>0.99247870175160979</c:v>
                </c:pt>
                <c:pt idx="85">
                  <c:v>0.99350585792190516</c:v>
                </c:pt>
                <c:pt idx="86">
                  <c:v>0.99440737892200792</c:v>
                </c:pt>
                <c:pt idx="87">
                  <c:v>0.99519639841680052</c:v>
                </c:pt>
                <c:pt idx="88">
                  <c:v>0.99588499926015706</c:v>
                </c:pt>
                <c:pt idx="89">
                  <c:v>0.99648425289702391</c:v>
                </c:pt>
                <c:pt idx="90">
                  <c:v>0.99700426382492624</c:v>
                </c:pt>
                <c:pt idx="91">
                  <c:v>0.9974542179640179</c:v>
                </c:pt>
                <c:pt idx="92">
                  <c:v>0.99784243386687999</c:v>
                </c:pt>
                <c:pt idx="93">
                  <c:v>0.99817641578946537</c:v>
                </c:pt>
                <c:pt idx="94">
                  <c:v>0.9984629077402053</c:v>
                </c:pt>
                <c:pt idx="95">
                  <c:v>0.99870794772286919</c:v>
                </c:pt>
                <c:pt idx="96">
                  <c:v>0.99891692148803857</c:v>
                </c:pt>
                <c:pt idx="97">
                  <c:v>0.99909461520604903</c:v>
                </c:pt>
                <c:pt idx="98">
                  <c:v>0.99924526656923918</c:v>
                </c:pt>
                <c:pt idx="99">
                  <c:v>0.99937261392189602</c:v>
                </c:pt>
                <c:pt idx="100">
                  <c:v>0.99947994310125599</c:v>
                </c:pt>
                <c:pt idx="101">
                  <c:v>0.99957013175141451</c:v>
                </c:pt>
                <c:pt idx="102">
                  <c:v>0.99964569094341182</c:v>
                </c:pt>
                <c:pt idx="103">
                  <c:v>0.99970880399870188</c:v>
                </c:pt>
                <c:pt idx="104">
                  <c:v>0.9997613624695143</c:v>
                </c:pt>
                <c:pt idx="105">
                  <c:v>0.9998049992783119</c:v>
                </c:pt>
                <c:pt idx="106">
                  <c:v>0.99984111905980266</c:v>
                </c:pt>
                <c:pt idx="107">
                  <c:v>0.99987092578312164</c:v>
                </c:pt>
                <c:pt idx="108">
                  <c:v>0.99989544775926664</c:v>
                </c:pt>
                <c:pt idx="109">
                  <c:v>0.99991556016016825</c:v>
                </c:pt>
                <c:pt idx="110">
                  <c:v>0.99993200519146463</c:v>
                </c:pt>
                <c:pt idx="111">
                  <c:v>0.99994541007172699</c:v>
                </c:pt>
                <c:pt idx="112">
                  <c:v>0.99995630297715987</c:v>
                </c:pt>
                <c:pt idx="113">
                  <c:v>0.99996512711328811</c:v>
                </c:pt>
                <c:pt idx="114">
                  <c:v>0.99997225307443205</c:v>
                </c:pt>
                <c:pt idx="115">
                  <c:v>0.99997798964842544</c:v>
                </c:pt>
                <c:pt idx="116">
                  <c:v>0.99998259321857075</c:v>
                </c:pt>
                <c:pt idx="117">
                  <c:v>0.99998627590773825</c:v>
                </c:pt>
                <c:pt idx="118">
                  <c:v>0.99998921260122098</c:v>
                </c:pt>
                <c:pt idx="119">
                  <c:v>0.99999154697585269</c:v>
                </c:pt>
                <c:pt idx="120">
                  <c:v>0.99999339665329212</c:v>
                </c:pt>
                <c:pt idx="121">
                  <c:v>0.99999485758557316</c:v>
                </c:pt>
                <c:pt idx="122">
                  <c:v>0.99999600777123598</c:v>
                </c:pt>
                <c:pt idx="123">
                  <c:v>0.99999691039078242</c:v>
                </c:pt>
                <c:pt idx="124">
                  <c:v>0.99999761644098994</c:v>
                </c:pt>
                <c:pt idx="125">
                  <c:v>0.99999816693887478</c:v>
                </c:pt>
                <c:pt idx="126">
                  <c:v>0.99999859475790676</c:v>
                </c:pt>
                <c:pt idx="127">
                  <c:v>0.99999892615148356</c:v>
                </c:pt>
                <c:pt idx="128">
                  <c:v>0.99999918201171123</c:v>
                </c:pt>
              </c:numCache>
            </c:numRef>
          </c:val>
          <c:smooth val="0"/>
          <c:extLst>
            <c:ext xmlns:c16="http://schemas.microsoft.com/office/drawing/2014/chart" uri="{C3380CC4-5D6E-409C-BE32-E72D297353CC}">
              <c16:uniqueId val="{00000009-2A25-4987-8798-572FAF3EBC5C}"/>
            </c:ext>
          </c:extLst>
        </c:ser>
        <c:ser>
          <c:idx val="3"/>
          <c:order val="1"/>
          <c:spPr>
            <a:ln>
              <a:solidFill>
                <a:schemeClr val="accent1"/>
              </a:solidFill>
            </a:ln>
          </c:spPr>
          <c:marker>
            <c:symbol val="none"/>
          </c:marker>
          <c:cat>
            <c:numRef>
              <c:f>lifetimes!$A$9:$A$137</c:f>
              <c:numCache>
                <c:formatCode>General</c:formatCode>
                <c:ptCount val="129"/>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numCache>
            </c:numRef>
          </c:cat>
          <c:val>
            <c:numRef>
              <c:f>lifetimes!$I$9:$I$137</c:f>
              <c:numCache>
                <c:formatCode>0.00E+00</c:formatCode>
                <c:ptCount val="129"/>
                <c:pt idx="0">
                  <c:v>7.5959944001879073E-4</c:v>
                </c:pt>
                <c:pt idx="1">
                  <c:v>1.6649762058439277E-3</c:v>
                </c:pt>
                <c:pt idx="2">
                  <c:v>2.7393214283126842E-3</c:v>
                </c:pt>
                <c:pt idx="3">
                  <c:v>4.0085158973706134E-3</c:v>
                </c:pt>
                <c:pt idx="4">
                  <c:v>5.5012494238941747E-3</c:v>
                </c:pt>
                <c:pt idx="5">
                  <c:v>7.2491076613843903E-3</c:v>
                </c:pt>
                <c:pt idx="6">
                  <c:v>9.2866184946304373E-3</c:v>
                </c:pt>
                <c:pt idx="7">
                  <c:v>1.1651249880403234E-2</c:v>
                </c:pt>
                <c:pt idx="8">
                  <c:v>1.4383351036993428E-2</c:v>
                </c:pt>
                <c:pt idx="9">
                  <c:v>1.7526029164335911E-2</c:v>
                </c:pt>
                <c:pt idx="10">
                  <c:v>2.1124954468812095E-2</c:v>
                </c:pt>
                <c:pt idx="11">
                  <c:v>2.5228087193228024E-2</c:v>
                </c:pt>
                <c:pt idx="12">
                  <c:v>2.9885321629472595E-2</c:v>
                </c:pt>
                <c:pt idx="13">
                  <c:v>3.5148043723064987E-2</c:v>
                </c:pt>
                <c:pt idx="14">
                  <c:v>4.1068600854805126E-2</c:v>
                </c:pt>
                <c:pt idx="15">
                  <c:v>4.7699684678542416E-2</c:v>
                </c:pt>
                <c:pt idx="16">
                  <c:v>5.5093630462070789E-2</c:v>
                </c:pt>
                <c:pt idx="17">
                  <c:v>6.3301639159382903E-2</c:v>
                </c:pt>
                <c:pt idx="18">
                  <c:v>7.2372931359272405E-2</c:v>
                </c:pt>
                <c:pt idx="19">
                  <c:v>8.2353845214668986E-2</c:v>
                </c:pt>
                <c:pt idx="20">
                  <c:v>9.3286893353565284E-2</c:v>
                </c:pt>
                <c:pt idx="21">
                  <c:v>0.10520979649118226</c:v>
                </c:pt>
                <c:pt idx="22">
                  <c:v>0.11815451388447552</c:v>
                </c:pt>
                <c:pt idx="23">
                  <c:v>0.13214629277472179</c:v>
                </c:pt>
                <c:pt idx="24">
                  <c:v>0.14720276043795533</c:v>
                </c:pt>
                <c:pt idx="25">
                  <c:v>0.16333308330416091</c:v>
                </c:pt>
                <c:pt idx="26">
                  <c:v>0.18053721772932521</c:v>
                </c:pt>
                <c:pt idx="27">
                  <c:v>0.19880527634728462</c:v>
                </c:pt>
                <c:pt idx="28">
                  <c:v>0.21811703245567501</c:v>
                </c:pt>
                <c:pt idx="29">
                  <c:v>0.2384415825980653</c:v>
                </c:pt>
                <c:pt idx="30">
                  <c:v>0.25973718442179761</c:v>
                </c:pt>
                <c:pt idx="31">
                  <c:v>0.28195128308167544</c:v>
                </c:pt>
                <c:pt idx="32">
                  <c:v>0.30502073502043286</c:v>
                </c:pt>
                <c:pt idx="33">
                  <c:v>0.32887223301586516</c:v>
                </c:pt>
                <c:pt idx="34">
                  <c:v>0.35342293109641043</c:v>
                </c:pt>
                <c:pt idx="35">
                  <c:v>0.37858126246774754</c:v>
                </c:pt>
                <c:pt idx="36">
                  <c:v>0.4042479381526215</c:v>
                </c:pt>
                <c:pt idx="37">
                  <c:v>0.43031710882071023</c:v>
                </c:pt>
                <c:pt idx="38">
                  <c:v>0.45667766746850491</c:v>
                </c:pt>
                <c:pt idx="39">
                  <c:v>0.48321466638325355</c:v>
                </c:pt>
                <c:pt idx="40">
                  <c:v>0.5098108183527299</c:v>
                </c:pt>
                <c:pt idx="41">
                  <c:v>0.53634804949936554</c:v>
                </c:pt>
                <c:pt idx="42">
                  <c:v>0.56270906952480748</c:v>
                </c:pt>
                <c:pt idx="43">
                  <c:v>0.58877892461230197</c:v>
                </c:pt>
                <c:pt idx="44">
                  <c:v>0.61444649877085622</c:v>
                </c:pt>
                <c:pt idx="45">
                  <c:v>0.63960593099558016</c:v>
                </c:pt>
                <c:pt idx="46">
                  <c:v>0.66415791819997039</c:v>
                </c:pt>
                <c:pt idx="47">
                  <c:v>0.68801087734655952</c:v>
                </c:pt>
                <c:pt idx="48">
                  <c:v>0.71108194442694461</c:v>
                </c:pt>
                <c:pt idx="49">
                  <c:v>0.73329779275805973</c:v>
                </c:pt>
                <c:pt idx="50">
                  <c:v>0.75459525828634</c:v>
                </c:pt>
                <c:pt idx="51">
                  <c:v>0.77492176503154697</c:v>
                </c:pt>
                <c:pt idx="52">
                  <c:v>0.79423554926140361</c:v>
                </c:pt>
                <c:pt idx="53">
                  <c:v>0.81250568627679376</c:v>
                </c:pt>
                <c:pt idx="54">
                  <c:v>0.82971192862917498</c:v>
                </c:pt>
                <c:pt idx="55">
                  <c:v>0.84584436903218851</c:v>
                </c:pt>
                <c:pt idx="56">
                  <c:v>0.86090294504017528</c:v>
                </c:pt>
                <c:pt idx="57">
                  <c:v>0.87489680565037153</c:v>
                </c:pt>
                <c:pt idx="58">
                  <c:v>0.88784356227937788</c:v>
                </c:pt>
                <c:pt idx="59">
                  <c:v>0.89976844803874767</c:v>
                </c:pt>
                <c:pt idx="60">
                  <c:v>0.91070340989328535</c:v>
                </c:pt>
                <c:pt idx="61">
                  <c:v>0.92068615816393484</c:v>
                </c:pt>
                <c:pt idx="62">
                  <c:v>0.92975919699733611</c:v>
                </c:pt>
                <c:pt idx="63">
                  <c:v>0.93796885795124896</c:v>
                </c:pt>
                <c:pt idx="64">
                  <c:v>0.94536435684134212</c:v>
                </c:pt>
                <c:pt idx="65">
                  <c:v>0.95199689157409351</c:v>
                </c:pt>
                <c:pt idx="66">
                  <c:v>0.95791879597222762</c:v>
                </c:pt>
                <c:pt idx="67">
                  <c:v>0.96318276170287664</c:v>
                </c:pt>
                <c:pt idx="68">
                  <c:v>0.96784113745927125</c:v>
                </c:pt>
                <c:pt idx="69">
                  <c:v>0.971945311629833</c:v>
                </c:pt>
                <c:pt idx="70">
                  <c:v>0.97554518190696538</c:v>
                </c:pt>
                <c:pt idx="71">
                  <c:v>0.9786887127193632</c:v>
                </c:pt>
                <c:pt idx="72">
                  <c:v>0.98142157907726968</c:v>
                </c:pt>
                <c:pt idx="73">
                  <c:v>0.98378689344344927</c:v>
                </c:pt>
                <c:pt idx="74">
                  <c:v>0.98582501061024508</c:v>
                </c:pt>
                <c:pt idx="75">
                  <c:v>0.98757340428538565</c:v>
                </c:pt>
                <c:pt idx="76">
                  <c:v>0.98906660816212155</c:v>
                </c:pt>
                <c:pt idx="77">
                  <c:v>0.99033621365628721</c:v>
                </c:pt>
                <c:pt idx="78">
                  <c:v>0.9914109162073832</c:v>
                </c:pt>
                <c:pt idx="79">
                  <c:v>0.99231660202851857</c:v>
                </c:pt>
                <c:pt idx="80">
                  <c:v>0.99307646741167321</c:v>
                </c:pt>
                <c:pt idx="81">
                  <c:v>0.99371116310807672</c:v>
                </c:pt>
                <c:pt idx="82">
                  <c:v>0.99423895686574937</c:v>
                </c:pt>
                <c:pt idx="83">
                  <c:v>0.99467590787579219</c:v>
                </c:pt>
                <c:pt idx="84">
                  <c:v>0.99503604761691533</c:v>
                </c:pt>
                <c:pt idx="85">
                  <c:v>0.99533156235886189</c:v>
                </c:pt>
                <c:pt idx="86">
                  <c:v>0.99557297335934014</c:v>
                </c:pt>
                <c:pt idx="87">
                  <c:v>0.99576931154041615</c:v>
                </c:pt>
                <c:pt idx="88">
                  <c:v>0.99592828413886392</c:v>
                </c:pt>
                <c:pt idx="89">
                  <c:v>0.99605643147565293</c:v>
                </c:pt>
                <c:pt idx="90">
                  <c:v>0.99615927257232595</c:v>
                </c:pt>
                <c:pt idx="91">
                  <c:v>0.99624143885055583</c:v>
                </c:pt>
                <c:pt idx="92">
                  <c:v>0.99630679558352264</c:v>
                </c:pt>
                <c:pt idx="93">
                  <c:v>0.99635855112491023</c:v>
                </c:pt>
                <c:pt idx="94">
                  <c:v>0.99639935422675774</c:v>
                </c:pt>
                <c:pt idx="95">
                  <c:v>0.99643137997646514</c:v>
                </c:pt>
                <c:pt idx="96">
                  <c:v>0.99645640504256416</c:v>
                </c:pt>
                <c:pt idx="97">
                  <c:v>0.99647587302580298</c:v>
                </c:pt>
                <c:pt idx="98">
                  <c:v>0.99649095077435335</c:v>
                </c:pt>
                <c:pt idx="99">
                  <c:v>0.99650257654715313</c:v>
                </c:pt>
                <c:pt idx="100">
                  <c:v>0.99651150090484542</c:v>
                </c:pt>
                <c:pt idx="101">
                  <c:v>0.99651832118019268</c:v>
                </c:pt>
                <c:pt idx="102">
                  <c:v>0.99652351033527564</c:v>
                </c:pt>
                <c:pt idx="103">
                  <c:v>0.9965274409564957</c:v>
                </c:pt>
                <c:pt idx="104">
                  <c:v>0.99653040507485235</c:v>
                </c:pt>
                <c:pt idx="105">
                  <c:v>0.9965326304318407</c:v>
                </c:pt>
                <c:pt idx="106">
                  <c:v>0.99653429374353486</c:v>
                </c:pt>
                <c:pt idx="107">
                  <c:v>0.99653553144924434</c:v>
                </c:pt>
                <c:pt idx="108">
                  <c:v>0.99653644836819777</c:v>
                </c:pt>
                <c:pt idx="109">
                  <c:v>0.99653712462914434</c:v>
                </c:pt>
                <c:pt idx="110">
                  <c:v>0.99653762118426903</c:v>
                </c:pt>
                <c:pt idx="111">
                  <c:v>0.99653798417073369</c:v>
                </c:pt>
                <c:pt idx="112">
                  <c:v>0.99653824834055105</c:v>
                </c:pt>
                <c:pt idx="113">
                  <c:v>0.99653843974223888</c:v>
                </c:pt>
                <c:pt idx="114">
                  <c:v>0.9965385778055017</c:v>
                </c:pt>
                <c:pt idx="115">
                  <c:v>0.99653867695266762</c:v>
                </c:pt>
                <c:pt idx="116">
                  <c:v>0.99653874783733054</c:v>
                </c:pt>
                <c:pt idx="117">
                  <c:v>0.99653879829115077</c:v>
                </c:pt>
                <c:pt idx="118">
                  <c:v>0.99653883404358645</c:v>
                </c:pt>
                <c:pt idx="119">
                  <c:v>0.9965388592660217</c:v>
                </c:pt>
                <c:pt idx="120">
                  <c:v>0.99653887698090104</c:v>
                </c:pt>
                <c:pt idx="121">
                  <c:v>0.99653888936770274</c:v>
                </c:pt>
                <c:pt idx="122">
                  <c:v>0.99653889799053563</c:v>
                </c:pt>
                <c:pt idx="123">
                  <c:v>0.99653890396653522</c:v>
                </c:pt>
                <c:pt idx="124">
                  <c:v>0.99653890808979739</c:v>
                </c:pt>
                <c:pt idx="125">
                  <c:v>0.99653891092210978</c:v>
                </c:pt>
                <c:pt idx="126">
                  <c:v>0.9965389128590274</c:v>
                </c:pt>
                <c:pt idx="127">
                  <c:v>0.99653891417774243</c:v>
                </c:pt>
                <c:pt idx="128">
                  <c:v>0.99653891507158399</c:v>
                </c:pt>
              </c:numCache>
            </c:numRef>
          </c:val>
          <c:smooth val="0"/>
          <c:extLst>
            <c:ext xmlns:c16="http://schemas.microsoft.com/office/drawing/2014/chart" uri="{C3380CC4-5D6E-409C-BE32-E72D297353CC}">
              <c16:uniqueId val="{0000000B-2A25-4987-8798-572FAF3EBC5C}"/>
            </c:ext>
          </c:extLst>
        </c:ser>
        <c:dLbls>
          <c:showLegendKey val="0"/>
          <c:showVal val="0"/>
          <c:showCatName val="0"/>
          <c:showSerName val="0"/>
          <c:showPercent val="0"/>
          <c:showBubbleSize val="0"/>
        </c:dLbls>
        <c:smooth val="0"/>
        <c:axId val="174592384"/>
        <c:axId val="174593920"/>
      </c:lineChart>
      <c:catAx>
        <c:axId val="174592384"/>
        <c:scaling>
          <c:orientation val="minMax"/>
        </c:scaling>
        <c:delete val="0"/>
        <c:axPos val="b"/>
        <c:numFmt formatCode="General" sourceLinked="1"/>
        <c:majorTickMark val="out"/>
        <c:minorTickMark val="none"/>
        <c:tickLblPos val="nextTo"/>
        <c:txPr>
          <a:bodyPr/>
          <a:lstStyle/>
          <a:p>
            <a:pPr>
              <a:defRPr sz="1600" b="1"/>
            </a:pPr>
            <a:endParaRPr lang="nl-NL"/>
          </a:p>
        </c:txPr>
        <c:crossAx val="174593920"/>
        <c:crosses val="autoZero"/>
        <c:auto val="1"/>
        <c:lblAlgn val="ctr"/>
        <c:lblOffset val="100"/>
        <c:tickLblSkip val="20"/>
        <c:tickMarkSkip val="5"/>
        <c:noMultiLvlLbl val="0"/>
      </c:catAx>
      <c:valAx>
        <c:axId val="174593920"/>
        <c:scaling>
          <c:orientation val="minMax"/>
          <c:max val="1"/>
        </c:scaling>
        <c:delete val="0"/>
        <c:axPos val="l"/>
        <c:majorGridlines/>
        <c:numFmt formatCode="General" sourceLinked="1"/>
        <c:majorTickMark val="out"/>
        <c:minorTickMark val="none"/>
        <c:tickLblPos val="nextTo"/>
        <c:txPr>
          <a:bodyPr/>
          <a:lstStyle/>
          <a:p>
            <a:pPr>
              <a:defRPr sz="1600" b="1"/>
            </a:pPr>
            <a:endParaRPr lang="nl-NL"/>
          </a:p>
        </c:txPr>
        <c:crossAx val="174592384"/>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nl-NL"/>
              <a:t>SF</a:t>
            </a:r>
          </a:p>
        </c:rich>
      </c:tx>
      <c:layout>
        <c:manualLayout>
          <c:xMode val="edge"/>
          <c:yMode val="edge"/>
          <c:x val="0.90180423533820209"/>
          <c:y val="7.228289280230013E-2"/>
        </c:manualLayout>
      </c:layout>
      <c:overlay val="1"/>
    </c:title>
    <c:autoTitleDeleted val="0"/>
    <c:plotArea>
      <c:layout/>
      <c:lineChart>
        <c:grouping val="standard"/>
        <c:varyColors val="0"/>
        <c:ser>
          <c:idx val="2"/>
          <c:order val="0"/>
          <c:spPr>
            <a:ln>
              <a:solidFill>
                <a:schemeClr val="accent2"/>
              </a:solidFill>
            </a:ln>
          </c:spPr>
          <c:marker>
            <c:symbol val="none"/>
          </c:marker>
          <c:cat>
            <c:numRef>
              <c:f>lifetimes!$A$9:$A$137</c:f>
              <c:numCache>
                <c:formatCode>General</c:formatCode>
                <c:ptCount val="129"/>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numCache>
            </c:numRef>
          </c:cat>
          <c:val>
            <c:numRef>
              <c:f>lifetimes!$F$9:$F$137</c:f>
              <c:numCache>
                <c:formatCode>General</c:formatCode>
                <c:ptCount val="129"/>
                <c:pt idx="0">
                  <c:v>1</c:v>
                </c:pt>
                <c:pt idx="1">
                  <c:v>0.9999243871354796</c:v>
                </c:pt>
                <c:pt idx="2">
                  <c:v>0.99957234434498421</c:v>
                </c:pt>
                <c:pt idx="3">
                  <c:v>0.99882196196051609</c:v>
                </c:pt>
                <c:pt idx="4">
                  <c:v>0.99758322197572502</c:v>
                </c:pt>
                <c:pt idx="5">
                  <c:v>0.99578187395259021</c:v>
                </c:pt>
                <c:pt idx="6">
                  <c:v>0.9933542634438669</c:v>
                </c:pt>
                <c:pt idx="7">
                  <c:v>0.99024493282849957</c:v>
                </c:pt>
                <c:pt idx="8">
                  <c:v>0.98640534542182945</c:v>
                </c:pt>
                <c:pt idx="9">
                  <c:v>0.98179316334994837</c:v>
                </c:pt>
                <c:pt idx="10">
                  <c:v>0.97637183048817533</c:v>
                </c:pt>
                <c:pt idx="11">
                  <c:v>0.97011033465946284</c:v>
                </c:pt>
                <c:pt idx="12">
                  <c:v>0.9629830783981338</c:v>
                </c:pt>
                <c:pt idx="13">
                  <c:v>0.95496981518881274</c:v>
                </c:pt>
                <c:pt idx="14">
                  <c:v>0.94605562313170055</c:v>
                </c:pt>
                <c:pt idx="15">
                  <c:v>0.93623089676171178</c:v>
                </c:pt>
                <c:pt idx="16">
                  <c:v>0.92549134318358584</c:v>
                </c:pt>
                <c:pt idx="17">
                  <c:v>0.9138379722409794</c:v>
                </c:pt>
                <c:pt idx="18">
                  <c:v>0.90127707289283798</c:v>
                </c:pt>
                <c:pt idx="19">
                  <c:v>0.88782016975972045</c:v>
                </c:pt>
                <c:pt idx="20">
                  <c:v>0.87348395517883071</c:v>
                </c:pt>
                <c:pt idx="21">
                  <c:v>0.85829019322074196</c:v>
                </c:pt>
                <c:pt idx="22">
                  <c:v>0.8422655930658548</c:v>
                </c:pt>
                <c:pt idx="23">
                  <c:v>0.82544164997190672</c:v>
                </c:pt>
                <c:pt idx="24">
                  <c:v>0.80785445282069501</c:v>
                </c:pt>
                <c:pt idx="25">
                  <c:v>0.78954445793385686</c:v>
                </c:pt>
                <c:pt idx="26">
                  <c:v>0.77055622950605807</c:v>
                </c:pt>
                <c:pt idx="27">
                  <c:v>0.7509381476250484</c:v>
                </c:pt>
                <c:pt idx="28">
                  <c:v>0.73074208543331276</c:v>
                </c:pt>
                <c:pt idx="29">
                  <c:v>0.71002305753423178</c:v>
                </c:pt>
                <c:pt idx="30">
                  <c:v>0.68883884225358327</c:v>
                </c:pt>
                <c:pt idx="31">
                  <c:v>0.66724958083060837</c:v>
                </c:pt>
                <c:pt idx="32">
                  <c:v>0.64531735702677662</c:v>
                </c:pt>
                <c:pt idx="33">
                  <c:v>0.62310576099974369</c:v>
                </c:pt>
                <c:pt idx="34">
                  <c:v>0.60067944158985276</c:v>
                </c:pt>
                <c:pt idx="35">
                  <c:v>0.57810365140244702</c:v>
                </c:pt>
                <c:pt idx="36">
                  <c:v>0.55544378923743465</c:v>
                </c:pt>
                <c:pt idx="37">
                  <c:v>0.53276494451515288</c:v>
                </c:pt>
                <c:pt idx="38">
                  <c:v>0.51013144837275859</c:v>
                </c:pt>
                <c:pt idx="39">
                  <c:v>0.4876064360575264</c:v>
                </c:pt>
                <c:pt idx="40">
                  <c:v>0.465251425123139</c:v>
                </c:pt>
                <c:pt idx="41">
                  <c:v>0.44312591374423049</c:v>
                </c:pt>
                <c:pt idx="42">
                  <c:v>0.42128700320629375</c:v>
                </c:pt>
                <c:pt idx="43">
                  <c:v>0.39978904830703077</c:v>
                </c:pt>
                <c:pt idx="44">
                  <c:v>0.37868333902701723</c:v>
                </c:pt>
                <c:pt idx="45">
                  <c:v>0.35801781639888586</c:v>
                </c:pt>
                <c:pt idx="46">
                  <c:v>0.33783682503288492</c:v>
                </c:pt>
                <c:pt idx="47">
                  <c:v>0.31818090425115275</c:v>
                </c:pt>
                <c:pt idx="48">
                  <c:v>0.2990866192525532</c:v>
                </c:pt>
                <c:pt idx="49">
                  <c:v>0.28058643318406262</c:v>
                </c:pt>
                <c:pt idx="50">
                  <c:v>0.26270862044330645</c:v>
                </c:pt>
                <c:pt idx="51">
                  <c:v>0.24547722098977731</c:v>
                </c:pt>
                <c:pt idx="52">
                  <c:v>0.22891203490916701</c:v>
                </c:pt>
                <c:pt idx="53">
                  <c:v>0.21302865596534137</c:v>
                </c:pt>
                <c:pt idx="54">
                  <c:v>0.19783854239639553</c:v>
                </c:pt>
                <c:pt idx="55">
                  <c:v>0.18334912277276749</c:v>
                </c:pt>
                <c:pt idx="56">
                  <c:v>0.16956393434342554</c:v>
                </c:pt>
                <c:pt idx="57">
                  <c:v>0.15648279095643103</c:v>
                </c:pt>
                <c:pt idx="58">
                  <c:v>0.1441019773573019</c:v>
                </c:pt>
                <c:pt idx="59">
                  <c:v>0.13241446644583621</c:v>
                </c:pt>
                <c:pt idx="60">
                  <c:v>0.12141015591139193</c:v>
                </c:pt>
                <c:pt idx="61">
                  <c:v>0.11107612056868599</c:v>
                </c:pt>
                <c:pt idx="62">
                  <c:v>0.10139687668036057</c:v>
                </c:pt>
                <c:pt idx="63">
                  <c:v>9.2354654576937811E-2</c:v>
                </c:pt>
                <c:pt idx="64">
                  <c:v>8.3929675966334383E-2</c:v>
                </c:pt>
                <c:pt idx="65">
                  <c:v>7.6100432459719869E-2</c:v>
                </c:pt>
                <c:pt idx="66">
                  <c:v>6.8843962023200866E-2</c:v>
                </c:pt>
                <c:pt idx="67">
                  <c:v>6.2136120289827623E-2</c:v>
                </c:pt>
                <c:pt idx="68">
                  <c:v>5.5951843927420697E-2</c:v>
                </c:pt>
                <c:pt idx="69">
                  <c:v>5.0265403547930632E-2</c:v>
                </c:pt>
                <c:pt idx="70">
                  <c:v>4.5050643956484837E-2</c:v>
                </c:pt>
                <c:pt idx="71">
                  <c:v>4.0281209865861256E-2</c:v>
                </c:pt>
                <c:pt idx="72">
                  <c:v>3.5930755537897818E-2</c:v>
                </c:pt>
                <c:pt idx="73">
                  <c:v>3.1973137150585362E-2</c:v>
                </c:pt>
                <c:pt idx="74">
                  <c:v>2.838258702197205E-2</c:v>
                </c:pt>
                <c:pt idx="75">
                  <c:v>2.5133869143738941E-2</c:v>
                </c:pt>
                <c:pt idx="76">
                  <c:v>2.2202415783196594E-2</c:v>
                </c:pt>
                <c:pt idx="77">
                  <c:v>1.9564445198016367E-2</c:v>
                </c:pt>
                <c:pt idx="78">
                  <c:v>1.7197060769527095E-2</c:v>
                </c:pt>
                <c:pt idx="79">
                  <c:v>1.5078332094909608E-2</c:v>
                </c:pt>
                <c:pt idx="80">
                  <c:v>1.3187358783992242E-2</c:v>
                </c:pt>
                <c:pt idx="81">
                  <c:v>1.1504317881195325E-2</c:v>
                </c:pt>
                <c:pt idx="82">
                  <c:v>1.0010495976917166E-2</c:v>
                </c:pt>
                <c:pt idx="83">
                  <c:v>8.6883071853760541E-3</c:v>
                </c:pt>
                <c:pt idx="84">
                  <c:v>7.5212982483902069E-3</c:v>
                </c:pt>
                <c:pt idx="85">
                  <c:v>6.4941420780948445E-3</c:v>
                </c:pt>
                <c:pt idx="86">
                  <c:v>5.5926210779920771E-3</c:v>
                </c:pt>
                <c:pt idx="87">
                  <c:v>4.8036015831994794E-3</c:v>
                </c:pt>
                <c:pt idx="88">
                  <c:v>4.1150007398429445E-3</c:v>
                </c:pt>
                <c:pt idx="89">
                  <c:v>3.5157471029760856E-3</c:v>
                </c:pt>
                <c:pt idx="90">
                  <c:v>2.9957361750737599E-3</c:v>
                </c:pt>
                <c:pt idx="91">
                  <c:v>2.5457820359821026E-3</c:v>
                </c:pt>
                <c:pt idx="92">
                  <c:v>2.1575661331200147E-3</c:v>
                </c:pt>
                <c:pt idx="93">
                  <c:v>1.8235842105346345E-3</c:v>
                </c:pt>
                <c:pt idx="94">
                  <c:v>1.5370922597947034E-3</c:v>
                </c:pt>
                <c:pt idx="95">
                  <c:v>1.2920522771308063E-3</c:v>
                </c:pt>
                <c:pt idx="96">
                  <c:v>1.0830785119614328E-3</c:v>
                </c:pt>
                <c:pt idx="97">
                  <c:v>9.053847939509696E-4</c:v>
                </c:pt>
                <c:pt idx="98">
                  <c:v>7.5473343076082333E-4</c:v>
                </c:pt>
                <c:pt idx="99">
                  <c:v>6.2738607810397529E-4</c:v>
                </c:pt>
                <c:pt idx="100">
                  <c:v>5.2005689874401462E-4</c:v>
                </c:pt>
                <c:pt idx="101">
                  <c:v>4.2986824858548545E-4</c:v>
                </c:pt>
                <c:pt idx="102">
                  <c:v>3.5430905658817569E-4</c:v>
                </c:pt>
                <c:pt idx="103">
                  <c:v>2.9119600129812184E-4</c:v>
                </c:pt>
                <c:pt idx="104">
                  <c:v>2.3863753048569691E-4</c:v>
                </c:pt>
                <c:pt idx="105">
                  <c:v>1.950007216880989E-4</c:v>
                </c:pt>
                <c:pt idx="106">
                  <c:v>1.5888094019733678E-4</c:v>
                </c:pt>
                <c:pt idx="107">
                  <c:v>1.2907421687835541E-4</c:v>
                </c:pt>
                <c:pt idx="108">
                  <c:v>1.0455224073335767E-4</c:v>
                </c:pt>
                <c:pt idx="109">
                  <c:v>8.4439839831751407E-5</c:v>
                </c:pt>
                <c:pt idx="110">
                  <c:v>6.7994808535365436E-5</c:v>
                </c:pt>
                <c:pt idx="111">
                  <c:v>5.4589928273007793E-5</c:v>
                </c:pt>
                <c:pt idx="112">
                  <c:v>4.3697022840127886E-5</c:v>
                </c:pt>
                <c:pt idx="113">
                  <c:v>3.4872886711889706E-5</c:v>
                </c:pt>
                <c:pt idx="114">
                  <c:v>2.7746925567950775E-5</c:v>
                </c:pt>
                <c:pt idx="115">
                  <c:v>2.2010351574563991E-5</c:v>
                </c:pt>
                <c:pt idx="116">
                  <c:v>1.7406781429252227E-5</c:v>
                </c:pt>
                <c:pt idx="117">
                  <c:v>1.3724092261746534E-5</c:v>
                </c:pt>
                <c:pt idx="118">
                  <c:v>1.0787398779021906E-5</c:v>
                </c:pt>
                <c:pt idx="119">
                  <c:v>8.4530241473146361E-6</c:v>
                </c:pt>
                <c:pt idx="120">
                  <c:v>6.6033467078785435E-6</c:v>
                </c:pt>
                <c:pt idx="121">
                  <c:v>5.1424144268397143E-6</c:v>
                </c:pt>
                <c:pt idx="122">
                  <c:v>3.9922287640159482E-6</c:v>
                </c:pt>
                <c:pt idx="123">
                  <c:v>3.0896092175769496E-6</c:v>
                </c:pt>
                <c:pt idx="124">
                  <c:v>2.3835590100551585E-6</c:v>
                </c:pt>
                <c:pt idx="125">
                  <c:v>1.8330611252226348E-6</c:v>
                </c:pt>
                <c:pt idx="126">
                  <c:v>1.4052420932442189E-6</c:v>
                </c:pt>
                <c:pt idx="127">
                  <c:v>1.0738485164418776E-6</c:v>
                </c:pt>
                <c:pt idx="128">
                  <c:v>8.1798828877044372E-7</c:v>
                </c:pt>
              </c:numCache>
            </c:numRef>
          </c:val>
          <c:smooth val="0"/>
          <c:extLst>
            <c:ext xmlns:c16="http://schemas.microsoft.com/office/drawing/2014/chart" uri="{C3380CC4-5D6E-409C-BE32-E72D297353CC}">
              <c16:uniqueId val="{00000001-3F85-4411-BD0A-519E3250DFD4}"/>
            </c:ext>
          </c:extLst>
        </c:ser>
        <c:ser>
          <c:idx val="3"/>
          <c:order val="1"/>
          <c:spPr>
            <a:ln>
              <a:solidFill>
                <a:schemeClr val="accent1"/>
              </a:solidFill>
            </a:ln>
          </c:spPr>
          <c:marker>
            <c:symbol val="none"/>
          </c:marker>
          <c:cat>
            <c:numRef>
              <c:f>lifetimes!$A$9:$A$137</c:f>
              <c:numCache>
                <c:formatCode>General</c:formatCode>
                <c:ptCount val="129"/>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numCache>
            </c:numRef>
          </c:cat>
          <c:val>
            <c:numRef>
              <c:f>lifetimes!$J$9:$J$137</c:f>
              <c:numCache>
                <c:formatCode>0.00E+00</c:formatCode>
                <c:ptCount val="129"/>
                <c:pt idx="0">
                  <c:v>0.9992404005599812</c:v>
                </c:pt>
                <c:pt idx="1">
                  <c:v>0.99833502379415606</c:v>
                </c:pt>
                <c:pt idx="2">
                  <c:v>0.99726067857168732</c:v>
                </c:pt>
                <c:pt idx="3">
                  <c:v>0.99599148410262939</c:v>
                </c:pt>
                <c:pt idx="4">
                  <c:v>0.99449875057610582</c:v>
                </c:pt>
                <c:pt idx="5">
                  <c:v>0.99275089233861558</c:v>
                </c:pt>
                <c:pt idx="6">
                  <c:v>0.99071338150536958</c:v>
                </c:pt>
                <c:pt idx="7">
                  <c:v>0.98834875011959678</c:v>
                </c:pt>
                <c:pt idx="8">
                  <c:v>0.9856166489630066</c:v>
                </c:pt>
                <c:pt idx="9">
                  <c:v>0.98247397083566412</c:v>
                </c:pt>
                <c:pt idx="10">
                  <c:v>0.97887504553118787</c:v>
                </c:pt>
                <c:pt idx="11">
                  <c:v>0.974771912806772</c:v>
                </c:pt>
                <c:pt idx="12">
                  <c:v>0.97011467837052745</c:v>
                </c:pt>
                <c:pt idx="13">
                  <c:v>0.96485195627693499</c:v>
                </c:pt>
                <c:pt idx="14">
                  <c:v>0.95893139914519487</c:v>
                </c:pt>
                <c:pt idx="15">
                  <c:v>0.95230031532145754</c:v>
                </c:pt>
                <c:pt idx="16">
                  <c:v>0.94490636953792917</c:v>
                </c:pt>
                <c:pt idx="17">
                  <c:v>0.93669836084061708</c:v>
                </c:pt>
                <c:pt idx="18">
                  <c:v>0.92762706864072764</c:v>
                </c:pt>
                <c:pt idx="19">
                  <c:v>0.91764615478533096</c:v>
                </c:pt>
                <c:pt idx="20">
                  <c:v>0.90671310664643467</c:v>
                </c:pt>
                <c:pt idx="21">
                  <c:v>0.89479020350881777</c:v>
                </c:pt>
                <c:pt idx="22">
                  <c:v>0.88184548611552449</c:v>
                </c:pt>
                <c:pt idx="23">
                  <c:v>0.86785370722527821</c:v>
                </c:pt>
                <c:pt idx="24">
                  <c:v>0.85279723956204467</c:v>
                </c:pt>
                <c:pt idx="25">
                  <c:v>0.83666691669583915</c:v>
                </c:pt>
                <c:pt idx="26">
                  <c:v>0.81946278227067482</c:v>
                </c:pt>
                <c:pt idx="27">
                  <c:v>0.80119472365271538</c:v>
                </c:pt>
                <c:pt idx="28">
                  <c:v>0.78188296754432496</c:v>
                </c:pt>
                <c:pt idx="29">
                  <c:v>0.76155841740193475</c:v>
                </c:pt>
                <c:pt idx="30">
                  <c:v>0.74026281557820239</c:v>
                </c:pt>
                <c:pt idx="31">
                  <c:v>0.7180487169183245</c:v>
                </c:pt>
                <c:pt idx="32">
                  <c:v>0.69497926497956719</c:v>
                </c:pt>
                <c:pt idx="33">
                  <c:v>0.6711277669841349</c:v>
                </c:pt>
                <c:pt idx="34">
                  <c:v>0.64657706890358957</c:v>
                </c:pt>
                <c:pt idx="35">
                  <c:v>0.62141873753225241</c:v>
                </c:pt>
                <c:pt idx="36">
                  <c:v>0.5957520618473785</c:v>
                </c:pt>
                <c:pt idx="37">
                  <c:v>0.56968289117928972</c:v>
                </c:pt>
                <c:pt idx="38">
                  <c:v>0.54332233253149509</c:v>
                </c:pt>
                <c:pt idx="39">
                  <c:v>0.5167853336167465</c:v>
                </c:pt>
                <c:pt idx="40">
                  <c:v>0.4901891816472701</c:v>
                </c:pt>
                <c:pt idx="41">
                  <c:v>0.46365195050063446</c:v>
                </c:pt>
                <c:pt idx="42">
                  <c:v>0.43729093047519252</c:v>
                </c:pt>
                <c:pt idx="43">
                  <c:v>0.41122107538769803</c:v>
                </c:pt>
                <c:pt idx="44">
                  <c:v>0.38555350122914378</c:v>
                </c:pt>
                <c:pt idx="45">
                  <c:v>0.36039406900441984</c:v>
                </c:pt>
                <c:pt idx="46">
                  <c:v>0.33584208180002961</c:v>
                </c:pt>
                <c:pt idx="47">
                  <c:v>0.31198912265344048</c:v>
                </c:pt>
                <c:pt idx="48">
                  <c:v>0.28891805557305539</c:v>
                </c:pt>
                <c:pt idx="49">
                  <c:v>0.26670220724194027</c:v>
                </c:pt>
                <c:pt idx="50">
                  <c:v>0.24540474171366</c:v>
                </c:pt>
                <c:pt idx="51">
                  <c:v>0.22507823496845303</c:v>
                </c:pt>
                <c:pt idx="52">
                  <c:v>0.20576445073859639</c:v>
                </c:pt>
                <c:pt idx="53">
                  <c:v>0.18749431372320624</c:v>
                </c:pt>
                <c:pt idx="54">
                  <c:v>0.17028807137082502</c:v>
                </c:pt>
                <c:pt idx="55">
                  <c:v>0.15415563096781149</c:v>
                </c:pt>
                <c:pt idx="56">
                  <c:v>0.13909705495982472</c:v>
                </c:pt>
                <c:pt idx="57">
                  <c:v>0.12510319434962847</c:v>
                </c:pt>
                <c:pt idx="58">
                  <c:v>0.11215643772062212</c:v>
                </c:pt>
                <c:pt idx="59">
                  <c:v>0.10023155196125233</c:v>
                </c:pt>
                <c:pt idx="60">
                  <c:v>8.9296590106714646E-2</c:v>
                </c:pt>
                <c:pt idx="61">
                  <c:v>7.9313841836065158E-2</c:v>
                </c:pt>
                <c:pt idx="62">
                  <c:v>7.0240803002663887E-2</c:v>
                </c:pt>
                <c:pt idx="63">
                  <c:v>6.2031142048751042E-2</c:v>
                </c:pt>
                <c:pt idx="64">
                  <c:v>5.4635643158657876E-2</c:v>
                </c:pt>
                <c:pt idx="65">
                  <c:v>4.8003108425906493E-2</c:v>
                </c:pt>
                <c:pt idx="66">
                  <c:v>4.2081204027772379E-2</c:v>
                </c:pt>
                <c:pt idx="67">
                  <c:v>3.6817238297123356E-2</c:v>
                </c:pt>
                <c:pt idx="68">
                  <c:v>3.215886254072875E-2</c:v>
                </c:pt>
                <c:pt idx="69">
                  <c:v>2.8054688370167002E-2</c:v>
                </c:pt>
                <c:pt idx="70">
                  <c:v>2.4454818093034625E-2</c:v>
                </c:pt>
                <c:pt idx="71">
                  <c:v>2.1311287280636804E-2</c:v>
                </c:pt>
                <c:pt idx="72">
                  <c:v>1.8578420922730321E-2</c:v>
                </c:pt>
                <c:pt idx="73">
                  <c:v>1.6213106556550727E-2</c:v>
                </c:pt>
                <c:pt idx="74">
                  <c:v>1.4174989389754922E-2</c:v>
                </c:pt>
                <c:pt idx="75">
                  <c:v>1.2426595714614352E-2</c:v>
                </c:pt>
                <c:pt idx="76">
                  <c:v>1.0933391837878448E-2</c:v>
                </c:pt>
                <c:pt idx="77">
                  <c:v>9.663786343712788E-3</c:v>
                </c:pt>
                <c:pt idx="78">
                  <c:v>8.5890837926168029E-3</c:v>
                </c:pt>
                <c:pt idx="79">
                  <c:v>7.6833979714814316E-3</c:v>
                </c:pt>
                <c:pt idx="80">
                  <c:v>6.9235325883267862E-3</c:v>
                </c:pt>
                <c:pt idx="81">
                  <c:v>6.2888368919232773E-3</c:v>
                </c:pt>
                <c:pt idx="82">
                  <c:v>5.7610431342506319E-3</c:v>
                </c:pt>
                <c:pt idx="83">
                  <c:v>5.3240921242078132E-3</c:v>
                </c:pt>
                <c:pt idx="84">
                  <c:v>4.9639523830846688E-3</c:v>
                </c:pt>
                <c:pt idx="85">
                  <c:v>4.6684376411381123E-3</c:v>
                </c:pt>
                <c:pt idx="86">
                  <c:v>4.4270266406598591E-3</c:v>
                </c:pt>
                <c:pt idx="87">
                  <c:v>4.2306884595838534E-3</c:v>
                </c:pt>
                <c:pt idx="88">
                  <c:v>4.0717158611360826E-3</c:v>
                </c:pt>
                <c:pt idx="89">
                  <c:v>3.9435685243470742E-3</c:v>
                </c:pt>
                <c:pt idx="90">
                  <c:v>3.8407274276740511E-3</c:v>
                </c:pt>
                <c:pt idx="91">
                  <c:v>3.7585611494441729E-3</c:v>
                </c:pt>
                <c:pt idx="92">
                  <c:v>3.6932044164773581E-3</c:v>
                </c:pt>
                <c:pt idx="93">
                  <c:v>3.64144887508977E-3</c:v>
                </c:pt>
                <c:pt idx="94">
                  <c:v>3.6006457732422614E-3</c:v>
                </c:pt>
                <c:pt idx="95">
                  <c:v>3.5686200235348631E-3</c:v>
                </c:pt>
                <c:pt idx="96">
                  <c:v>3.5435949574358361E-3</c:v>
                </c:pt>
                <c:pt idx="97">
                  <c:v>3.5241269741970171E-3</c:v>
                </c:pt>
                <c:pt idx="98">
                  <c:v>3.5090492256466543E-3</c:v>
                </c:pt>
                <c:pt idx="99">
                  <c:v>3.4974234528468706E-3</c:v>
                </c:pt>
                <c:pt idx="100">
                  <c:v>3.4884990951545847E-3</c:v>
                </c:pt>
                <c:pt idx="101">
                  <c:v>3.4816788198073212E-3</c:v>
                </c:pt>
                <c:pt idx="102">
                  <c:v>3.4764896647243582E-3</c:v>
                </c:pt>
                <c:pt idx="103">
                  <c:v>3.4725590435042974E-3</c:v>
                </c:pt>
                <c:pt idx="104">
                  <c:v>3.4695949251476454E-3</c:v>
                </c:pt>
                <c:pt idx="105">
                  <c:v>3.4673695681592953E-3</c:v>
                </c:pt>
                <c:pt idx="106">
                  <c:v>3.4657062564651397E-3</c:v>
                </c:pt>
                <c:pt idx="107">
                  <c:v>3.4644685507556616E-3</c:v>
                </c:pt>
                <c:pt idx="108">
                  <c:v>3.4635516318022308E-3</c:v>
                </c:pt>
                <c:pt idx="109">
                  <c:v>3.4628753708556559E-3</c:v>
                </c:pt>
                <c:pt idx="110">
                  <c:v>3.4623788157309709E-3</c:v>
                </c:pt>
                <c:pt idx="111">
                  <c:v>3.4620158292663072E-3</c:v>
                </c:pt>
                <c:pt idx="112">
                  <c:v>3.4617516594489528E-3</c:v>
                </c:pt>
                <c:pt idx="113">
                  <c:v>3.4615602577611204E-3</c:v>
                </c:pt>
                <c:pt idx="114">
                  <c:v>3.4614221944982981E-3</c:v>
                </c:pt>
                <c:pt idx="115">
                  <c:v>3.4613230473323764E-3</c:v>
                </c:pt>
                <c:pt idx="116">
                  <c:v>3.4612521626694592E-3</c:v>
                </c:pt>
                <c:pt idx="117">
                  <c:v>3.4612017088492264E-3</c:v>
                </c:pt>
                <c:pt idx="118">
                  <c:v>3.4611659564135477E-3</c:v>
                </c:pt>
                <c:pt idx="119">
                  <c:v>3.4611407339782962E-3</c:v>
                </c:pt>
                <c:pt idx="120">
                  <c:v>3.461123019098955E-3</c:v>
                </c:pt>
                <c:pt idx="121">
                  <c:v>3.4611106322972596E-3</c:v>
                </c:pt>
                <c:pt idx="122">
                  <c:v>3.4611020094643674E-3</c:v>
                </c:pt>
                <c:pt idx="123">
                  <c:v>3.4610960334647833E-3</c:v>
                </c:pt>
                <c:pt idx="124">
                  <c:v>3.4610919102026072E-3</c:v>
                </c:pt>
                <c:pt idx="125">
                  <c:v>3.4610890778902226E-3</c:v>
                </c:pt>
                <c:pt idx="126">
                  <c:v>3.4610871409725963E-3</c:v>
                </c:pt>
                <c:pt idx="127">
                  <c:v>3.4610858222575702E-3</c:v>
                </c:pt>
                <c:pt idx="128">
                  <c:v>3.4610849284160139E-3</c:v>
                </c:pt>
              </c:numCache>
            </c:numRef>
          </c:val>
          <c:smooth val="0"/>
          <c:extLst>
            <c:ext xmlns:c16="http://schemas.microsoft.com/office/drawing/2014/chart" uri="{C3380CC4-5D6E-409C-BE32-E72D297353CC}">
              <c16:uniqueId val="{00000003-3F85-4411-BD0A-519E3250DFD4}"/>
            </c:ext>
          </c:extLst>
        </c:ser>
        <c:dLbls>
          <c:showLegendKey val="0"/>
          <c:showVal val="0"/>
          <c:showCatName val="0"/>
          <c:showSerName val="0"/>
          <c:showPercent val="0"/>
          <c:showBubbleSize val="0"/>
        </c:dLbls>
        <c:smooth val="0"/>
        <c:axId val="174592384"/>
        <c:axId val="174593920"/>
      </c:lineChart>
      <c:catAx>
        <c:axId val="174592384"/>
        <c:scaling>
          <c:orientation val="minMax"/>
        </c:scaling>
        <c:delete val="0"/>
        <c:axPos val="b"/>
        <c:numFmt formatCode="General" sourceLinked="1"/>
        <c:majorTickMark val="out"/>
        <c:minorTickMark val="none"/>
        <c:tickLblPos val="nextTo"/>
        <c:txPr>
          <a:bodyPr/>
          <a:lstStyle/>
          <a:p>
            <a:pPr>
              <a:defRPr sz="1600" b="1"/>
            </a:pPr>
            <a:endParaRPr lang="nl-NL"/>
          </a:p>
        </c:txPr>
        <c:crossAx val="174593920"/>
        <c:crosses val="autoZero"/>
        <c:auto val="1"/>
        <c:lblAlgn val="ctr"/>
        <c:lblOffset val="100"/>
        <c:tickLblSkip val="20"/>
        <c:tickMarkSkip val="5"/>
        <c:noMultiLvlLbl val="0"/>
      </c:catAx>
      <c:valAx>
        <c:axId val="174593920"/>
        <c:scaling>
          <c:orientation val="minMax"/>
          <c:max val="1"/>
        </c:scaling>
        <c:delete val="0"/>
        <c:axPos val="l"/>
        <c:majorGridlines/>
        <c:numFmt formatCode="General" sourceLinked="1"/>
        <c:majorTickMark val="out"/>
        <c:minorTickMark val="none"/>
        <c:tickLblPos val="nextTo"/>
        <c:txPr>
          <a:bodyPr/>
          <a:lstStyle/>
          <a:p>
            <a:pPr>
              <a:defRPr sz="1600" b="1"/>
            </a:pPr>
            <a:endParaRPr lang="nl-NL"/>
          </a:p>
        </c:txPr>
        <c:crossAx val="174592384"/>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4.xml.rels><?xml version="1.0" encoding="UTF-8" standalone="yes"?>
<Relationships xmlns="http://schemas.openxmlformats.org/package/2006/relationships"><Relationship Id="rId3" Type="http://schemas.openxmlformats.org/officeDocument/2006/relationships/chart" Target="../charts/chart18.xml"/><Relationship Id="rId2" Type="http://schemas.openxmlformats.org/officeDocument/2006/relationships/chart" Target="../charts/chart17.xml"/><Relationship Id="rId1" Type="http://schemas.openxmlformats.org/officeDocument/2006/relationships/chart" Target="../charts/chart16.xml"/><Relationship Id="rId4" Type="http://schemas.openxmlformats.org/officeDocument/2006/relationships/chart" Target="../charts/chart19.xml"/></Relationships>
</file>

<file path=xl/drawings/_rels/drawing15.xml.rels><?xml version="1.0" encoding="UTF-8" standalone="yes"?>
<Relationships xmlns="http://schemas.openxmlformats.org/package/2006/relationships"><Relationship Id="rId3" Type="http://schemas.openxmlformats.org/officeDocument/2006/relationships/chart" Target="../charts/chart22.xml"/><Relationship Id="rId2" Type="http://schemas.openxmlformats.org/officeDocument/2006/relationships/chart" Target="../charts/chart21.xml"/><Relationship Id="rId1" Type="http://schemas.openxmlformats.org/officeDocument/2006/relationships/chart" Target="../charts/chart20.xml"/></Relationships>
</file>

<file path=xl/drawings/_rels/drawing16.xml.rels><?xml version="1.0" encoding="UTF-8" standalone="yes"?>
<Relationships xmlns="http://schemas.openxmlformats.org/package/2006/relationships"><Relationship Id="rId3" Type="http://schemas.openxmlformats.org/officeDocument/2006/relationships/chart" Target="../charts/chart25.xml"/><Relationship Id="rId2" Type="http://schemas.openxmlformats.org/officeDocument/2006/relationships/chart" Target="../charts/chart24.xml"/><Relationship Id="rId1" Type="http://schemas.openxmlformats.org/officeDocument/2006/relationships/chart" Target="../charts/chart23.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28.xml"/><Relationship Id="rId2" Type="http://schemas.openxmlformats.org/officeDocument/2006/relationships/chart" Target="../charts/chart27.xml"/><Relationship Id="rId1" Type="http://schemas.openxmlformats.org/officeDocument/2006/relationships/chart" Target="../charts/chart26.xml"/></Relationships>
</file>

<file path=xl/drawings/drawing1.xml><?xml version="1.0" encoding="utf-8"?>
<xdr:wsDr xmlns:xdr="http://schemas.openxmlformats.org/drawingml/2006/spreadsheetDrawing" xmlns:a="http://schemas.openxmlformats.org/drawingml/2006/main">
  <xdr:twoCellAnchor>
    <xdr:from>
      <xdr:col>29</xdr:col>
      <xdr:colOff>333957</xdr:colOff>
      <xdr:row>19</xdr:row>
      <xdr:rowOff>150575</xdr:rowOff>
    </xdr:from>
    <xdr:to>
      <xdr:col>37</xdr:col>
      <xdr:colOff>488015</xdr:colOff>
      <xdr:row>27</xdr:row>
      <xdr:rowOff>102949</xdr:rowOff>
    </xdr:to>
    <xdr:sp macro="" textlink="">
      <xdr:nvSpPr>
        <xdr:cNvPr id="2" name="Cloud 1">
          <a:extLst>
            <a:ext uri="{FF2B5EF4-FFF2-40B4-BE49-F238E27FC236}">
              <a16:creationId xmlns:a16="http://schemas.microsoft.com/office/drawing/2014/main" id="{06401437-9993-41D1-982A-88EE1DF4DFBA}"/>
            </a:ext>
          </a:extLst>
        </xdr:cNvPr>
        <xdr:cNvSpPr/>
      </xdr:nvSpPr>
      <xdr:spPr>
        <a:xfrm>
          <a:off x="17612307" y="3770075"/>
          <a:ext cx="5030858" cy="1476374"/>
        </a:xfrm>
        <a:prstGeom prst="cloud">
          <a:avLst/>
        </a:prstGeom>
        <a:solidFill>
          <a:schemeClr val="accent6">
            <a:lumMod val="40000"/>
            <a:lumOff val="6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nl-NL" sz="1200">
              <a:solidFill>
                <a:schemeClr val="bg1">
                  <a:lumMod val="50000"/>
                </a:schemeClr>
              </a:solidFill>
            </a:rPr>
            <a:t>(Detail)</a:t>
          </a:r>
          <a:r>
            <a:rPr lang="nl-NL" sz="1200" baseline="0">
              <a:solidFill>
                <a:schemeClr val="bg1">
                  <a:lumMod val="50000"/>
                </a:schemeClr>
              </a:solidFill>
            </a:rPr>
            <a:t> </a:t>
          </a:r>
          <a:r>
            <a:rPr lang="nl-NL" sz="1200">
              <a:solidFill>
                <a:schemeClr val="bg1">
                  <a:lumMod val="50000"/>
                </a:schemeClr>
              </a:solidFill>
            </a:rPr>
            <a:t>Translation from total demolished floorspace (m2) to scrap material outflow (kg/yr) is kept simple here: based on compound material profile in the first availble</a:t>
          </a:r>
          <a:r>
            <a:rPr lang="nl-NL" sz="1200" baseline="0">
              <a:solidFill>
                <a:schemeClr val="bg1">
                  <a:lumMod val="50000"/>
                </a:schemeClr>
              </a:solidFill>
            </a:rPr>
            <a:t> year </a:t>
          </a:r>
          <a:r>
            <a:rPr lang="nl-NL" sz="1200">
              <a:solidFill>
                <a:schemeClr val="bg1">
                  <a:lumMod val="50000"/>
                </a:schemeClr>
              </a:solidFill>
            </a:rPr>
            <a:t>(so</a:t>
          </a:r>
          <a:r>
            <a:rPr lang="nl-NL" sz="1200" baseline="0">
              <a:solidFill>
                <a:schemeClr val="bg1">
                  <a:lumMod val="50000"/>
                </a:schemeClr>
              </a:solidFill>
            </a:rPr>
            <a:t> not age-cohort specific outflow &amp; composition as would be appropriate in a full stock-dynamic model)</a:t>
          </a:r>
          <a:endParaRPr lang="nl-NL" sz="1200">
            <a:solidFill>
              <a:schemeClr val="bg1">
                <a:lumMod val="50000"/>
              </a:schemeClr>
            </a:solidFill>
          </a:endParaRPr>
        </a:p>
      </xdr:txBody>
    </xdr:sp>
    <xdr:clientData/>
  </xdr:twoCellAnchor>
  <xdr:twoCellAnchor>
    <xdr:from>
      <xdr:col>7</xdr:col>
      <xdr:colOff>8961</xdr:colOff>
      <xdr:row>49</xdr:row>
      <xdr:rowOff>129147</xdr:rowOff>
    </xdr:from>
    <xdr:to>
      <xdr:col>13</xdr:col>
      <xdr:colOff>466724</xdr:colOff>
      <xdr:row>63</xdr:row>
      <xdr:rowOff>2241</xdr:rowOff>
    </xdr:to>
    <xdr:graphicFrame macro="">
      <xdr:nvGraphicFramePr>
        <xdr:cNvPr id="3" name="Chart 2">
          <a:extLst>
            <a:ext uri="{FF2B5EF4-FFF2-40B4-BE49-F238E27FC236}">
              <a16:creationId xmlns:a16="http://schemas.microsoft.com/office/drawing/2014/main" id="{0E4A9B07-23F8-2619-BE73-AACFABAB45A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524437</xdr:colOff>
      <xdr:row>35</xdr:row>
      <xdr:rowOff>147637</xdr:rowOff>
    </xdr:from>
    <xdr:to>
      <xdr:col>10</xdr:col>
      <xdr:colOff>438151</xdr:colOff>
      <xdr:row>49</xdr:row>
      <xdr:rowOff>10007</xdr:rowOff>
    </xdr:to>
    <xdr:graphicFrame macro="">
      <xdr:nvGraphicFramePr>
        <xdr:cNvPr id="4" name="Chart 3">
          <a:extLst>
            <a:ext uri="{FF2B5EF4-FFF2-40B4-BE49-F238E27FC236}">
              <a16:creationId xmlns:a16="http://schemas.microsoft.com/office/drawing/2014/main" id="{FA152D6A-09FB-84AB-C6A2-1ACC3755EF2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xdr:col>
      <xdr:colOff>116300</xdr:colOff>
      <xdr:row>35</xdr:row>
      <xdr:rowOff>147276</xdr:rowOff>
    </xdr:from>
    <xdr:to>
      <xdr:col>25</xdr:col>
      <xdr:colOff>475450</xdr:colOff>
      <xdr:row>49</xdr:row>
      <xdr:rowOff>24011</xdr:rowOff>
    </xdr:to>
    <xdr:graphicFrame macro="">
      <xdr:nvGraphicFramePr>
        <xdr:cNvPr id="5" name="Chart 4">
          <a:extLst>
            <a:ext uri="{FF2B5EF4-FFF2-40B4-BE49-F238E27FC236}">
              <a16:creationId xmlns:a16="http://schemas.microsoft.com/office/drawing/2014/main" id="{A06B1B0C-7D14-4741-88CC-09826841D75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72838</xdr:colOff>
      <xdr:row>49</xdr:row>
      <xdr:rowOff>117661</xdr:rowOff>
    </xdr:from>
    <xdr:to>
      <xdr:col>28</xdr:col>
      <xdr:colOff>503464</xdr:colOff>
      <xdr:row>62</xdr:row>
      <xdr:rowOff>163286</xdr:rowOff>
    </xdr:to>
    <xdr:graphicFrame macro="">
      <xdr:nvGraphicFramePr>
        <xdr:cNvPr id="7" name="Chart 6">
          <a:extLst>
            <a:ext uri="{FF2B5EF4-FFF2-40B4-BE49-F238E27FC236}">
              <a16:creationId xmlns:a16="http://schemas.microsoft.com/office/drawing/2014/main" id="{4D48D4AD-3563-4721-8AE9-7D999FD9AA9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61634</xdr:colOff>
      <xdr:row>49</xdr:row>
      <xdr:rowOff>124385</xdr:rowOff>
    </xdr:from>
    <xdr:to>
      <xdr:col>6</xdr:col>
      <xdr:colOff>560294</xdr:colOff>
      <xdr:row>63</xdr:row>
      <xdr:rowOff>9525</xdr:rowOff>
    </xdr:to>
    <xdr:graphicFrame macro="">
      <xdr:nvGraphicFramePr>
        <xdr:cNvPr id="8" name="Chart 7">
          <a:extLst>
            <a:ext uri="{FF2B5EF4-FFF2-40B4-BE49-F238E27FC236}">
              <a16:creationId xmlns:a16="http://schemas.microsoft.com/office/drawing/2014/main" id="{832E2AE7-4C14-AF62-26F1-5E63DD414D4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62192</xdr:colOff>
      <xdr:row>63</xdr:row>
      <xdr:rowOff>66115</xdr:rowOff>
    </xdr:from>
    <xdr:to>
      <xdr:col>6</xdr:col>
      <xdr:colOff>560853</xdr:colOff>
      <xdr:row>76</xdr:row>
      <xdr:rowOff>142875</xdr:rowOff>
    </xdr:to>
    <xdr:graphicFrame macro="">
      <xdr:nvGraphicFramePr>
        <xdr:cNvPr id="13" name="Chart 12">
          <a:extLst>
            <a:ext uri="{FF2B5EF4-FFF2-40B4-BE49-F238E27FC236}">
              <a16:creationId xmlns:a16="http://schemas.microsoft.com/office/drawing/2014/main" id="{EF6A3DE7-F4BB-4A79-B6ED-49EAF69D0D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10085</xdr:colOff>
      <xdr:row>77</xdr:row>
      <xdr:rowOff>40340</xdr:rowOff>
    </xdr:from>
    <xdr:to>
      <xdr:col>13</xdr:col>
      <xdr:colOff>480732</xdr:colOff>
      <xdr:row>90</xdr:row>
      <xdr:rowOff>123825</xdr:rowOff>
    </xdr:to>
    <xdr:graphicFrame macro="">
      <xdr:nvGraphicFramePr>
        <xdr:cNvPr id="14" name="Chart 13">
          <a:extLst>
            <a:ext uri="{FF2B5EF4-FFF2-40B4-BE49-F238E27FC236}">
              <a16:creationId xmlns:a16="http://schemas.microsoft.com/office/drawing/2014/main" id="{1D29793A-C8D8-4776-BBCD-3C463B257A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6</xdr:col>
      <xdr:colOff>605117</xdr:colOff>
      <xdr:row>63</xdr:row>
      <xdr:rowOff>72278</xdr:rowOff>
    </xdr:from>
    <xdr:to>
      <xdr:col>13</xdr:col>
      <xdr:colOff>466165</xdr:colOff>
      <xdr:row>76</xdr:row>
      <xdr:rowOff>135872</xdr:rowOff>
    </xdr:to>
    <xdr:graphicFrame macro="">
      <xdr:nvGraphicFramePr>
        <xdr:cNvPr id="15" name="Chart 14">
          <a:extLst>
            <a:ext uri="{FF2B5EF4-FFF2-40B4-BE49-F238E27FC236}">
              <a16:creationId xmlns:a16="http://schemas.microsoft.com/office/drawing/2014/main" id="{A152F96D-8459-49D0-ADAA-C5DA07F9872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15</xdr:col>
      <xdr:colOff>89647</xdr:colOff>
      <xdr:row>49</xdr:row>
      <xdr:rowOff>124384</xdr:rowOff>
    </xdr:from>
    <xdr:to>
      <xdr:col>21</xdr:col>
      <xdr:colOff>588307</xdr:colOff>
      <xdr:row>63</xdr:row>
      <xdr:rowOff>0</xdr:rowOff>
    </xdr:to>
    <xdr:graphicFrame macro="">
      <xdr:nvGraphicFramePr>
        <xdr:cNvPr id="16" name="Chart 15">
          <a:extLst>
            <a:ext uri="{FF2B5EF4-FFF2-40B4-BE49-F238E27FC236}">
              <a16:creationId xmlns:a16="http://schemas.microsoft.com/office/drawing/2014/main" id="{C6266F9A-AFAD-4133-A81A-55B041B7730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15</xdr:col>
      <xdr:colOff>88845</xdr:colOff>
      <xdr:row>77</xdr:row>
      <xdr:rowOff>28014</xdr:rowOff>
    </xdr:from>
    <xdr:to>
      <xdr:col>21</xdr:col>
      <xdr:colOff>587505</xdr:colOff>
      <xdr:row>91</xdr:row>
      <xdr:rowOff>104214</xdr:rowOff>
    </xdr:to>
    <xdr:graphicFrame macro="">
      <xdr:nvGraphicFramePr>
        <xdr:cNvPr id="17" name="Chart 16">
          <a:extLst>
            <a:ext uri="{FF2B5EF4-FFF2-40B4-BE49-F238E27FC236}">
              <a16:creationId xmlns:a16="http://schemas.microsoft.com/office/drawing/2014/main" id="{30906024-DC41-4E1A-A835-F08F6CF3E1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22</xdr:col>
      <xdr:colOff>54426</xdr:colOff>
      <xdr:row>77</xdr:row>
      <xdr:rowOff>51225</xdr:rowOff>
    </xdr:from>
    <xdr:to>
      <xdr:col>28</xdr:col>
      <xdr:colOff>462643</xdr:colOff>
      <xdr:row>91</xdr:row>
      <xdr:rowOff>81642</xdr:rowOff>
    </xdr:to>
    <xdr:graphicFrame macro="">
      <xdr:nvGraphicFramePr>
        <xdr:cNvPr id="18" name="Chart 17">
          <a:extLst>
            <a:ext uri="{FF2B5EF4-FFF2-40B4-BE49-F238E27FC236}">
              <a16:creationId xmlns:a16="http://schemas.microsoft.com/office/drawing/2014/main" id="{F6781C0B-C0F6-45BC-B51B-EC65E8CBEA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22</xdr:col>
      <xdr:colOff>61632</xdr:colOff>
      <xdr:row>63</xdr:row>
      <xdr:rowOff>73637</xdr:rowOff>
    </xdr:from>
    <xdr:to>
      <xdr:col>28</xdr:col>
      <xdr:colOff>462643</xdr:colOff>
      <xdr:row>76</xdr:row>
      <xdr:rowOff>137231</xdr:rowOff>
    </xdr:to>
    <xdr:graphicFrame macro="">
      <xdr:nvGraphicFramePr>
        <xdr:cNvPr id="19" name="Chart 18">
          <a:extLst>
            <a:ext uri="{FF2B5EF4-FFF2-40B4-BE49-F238E27FC236}">
              <a16:creationId xmlns:a16="http://schemas.microsoft.com/office/drawing/2014/main" id="{84B3404D-022E-46A6-B564-3264B3FDF7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57150</xdr:colOff>
      <xdr:row>77</xdr:row>
      <xdr:rowOff>38100</xdr:rowOff>
    </xdr:from>
    <xdr:to>
      <xdr:col>6</xdr:col>
      <xdr:colOff>555811</xdr:colOff>
      <xdr:row>90</xdr:row>
      <xdr:rowOff>114860</xdr:rowOff>
    </xdr:to>
    <xdr:graphicFrame macro="">
      <xdr:nvGraphicFramePr>
        <xdr:cNvPr id="9" name="Chart 8">
          <a:extLst>
            <a:ext uri="{FF2B5EF4-FFF2-40B4-BE49-F238E27FC236}">
              <a16:creationId xmlns:a16="http://schemas.microsoft.com/office/drawing/2014/main" id="{E6E0D011-718D-453F-A8CB-ADE76FEE4A3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15</xdr:col>
      <xdr:colOff>81642</xdr:colOff>
      <xdr:row>63</xdr:row>
      <xdr:rowOff>70757</xdr:rowOff>
    </xdr:from>
    <xdr:to>
      <xdr:col>21</xdr:col>
      <xdr:colOff>580302</xdr:colOff>
      <xdr:row>76</xdr:row>
      <xdr:rowOff>142875</xdr:rowOff>
    </xdr:to>
    <xdr:graphicFrame macro="">
      <xdr:nvGraphicFramePr>
        <xdr:cNvPr id="10" name="Chart 9">
          <a:extLst>
            <a:ext uri="{FF2B5EF4-FFF2-40B4-BE49-F238E27FC236}">
              <a16:creationId xmlns:a16="http://schemas.microsoft.com/office/drawing/2014/main" id="{55D0458B-1BB2-46CA-BBCF-17E54F398E7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0.80685</cdr:x>
      <cdr:y>0.88386</cdr:y>
    </cdr:from>
    <cdr:to>
      <cdr:x>0.9131</cdr:x>
      <cdr:y>0.97453</cdr:y>
    </cdr:to>
    <cdr:sp macro="" textlink="">
      <cdr:nvSpPr>
        <cdr:cNvPr id="2" name="TextBox 1">
          <a:extLst xmlns:a="http://schemas.openxmlformats.org/drawingml/2006/main">
            <a:ext uri="{FF2B5EF4-FFF2-40B4-BE49-F238E27FC236}">
              <a16:creationId xmlns:a16="http://schemas.microsoft.com/office/drawing/2014/main" id="{84AA1D48-C804-4D97-C70F-D3B98AE58CC0}"/>
            </a:ext>
          </a:extLst>
        </cdr:cNvPr>
        <cdr:cNvSpPr txBox="1"/>
      </cdr:nvSpPr>
      <cdr:spPr>
        <a:xfrm xmlns:a="http://schemas.openxmlformats.org/drawingml/2006/main">
          <a:off x="3829049" y="2294126"/>
          <a:ext cx="504265" cy="23532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l-NL" sz="1100">
              <a:solidFill>
                <a:schemeClr val="tx1">
                  <a:lumMod val="65000"/>
                  <a:lumOff val="35000"/>
                </a:schemeClr>
              </a:solidFill>
            </a:rPr>
            <a:t>→ yr</a:t>
          </a:r>
        </a:p>
      </cdr:txBody>
    </cdr:sp>
  </cdr:relSizeAnchor>
</c:userShapes>
</file>

<file path=xl/drawings/drawing3.xml><?xml version="1.0" encoding="utf-8"?>
<xdr:wsDr xmlns:xdr="http://schemas.openxmlformats.org/drawingml/2006/spreadsheetDrawing" xmlns:a="http://schemas.openxmlformats.org/drawingml/2006/main">
  <xdr:twoCellAnchor>
    <xdr:from>
      <xdr:col>14</xdr:col>
      <xdr:colOff>333375</xdr:colOff>
      <xdr:row>0</xdr:row>
      <xdr:rowOff>128587</xdr:rowOff>
    </xdr:from>
    <xdr:to>
      <xdr:col>22</xdr:col>
      <xdr:colOff>28575</xdr:colOff>
      <xdr:row>12</xdr:row>
      <xdr:rowOff>114300</xdr:rowOff>
    </xdr:to>
    <xdr:graphicFrame macro="">
      <xdr:nvGraphicFramePr>
        <xdr:cNvPr id="2" name="Chart 1">
          <a:extLst>
            <a:ext uri="{FF2B5EF4-FFF2-40B4-BE49-F238E27FC236}">
              <a16:creationId xmlns:a16="http://schemas.microsoft.com/office/drawing/2014/main" id="{3555272D-757B-D094-5CAF-0C7740A7A2B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22</xdr:col>
      <xdr:colOff>190499</xdr:colOff>
      <xdr:row>0</xdr:row>
      <xdr:rowOff>47625</xdr:rowOff>
    </xdr:from>
    <xdr:to>
      <xdr:col>34</xdr:col>
      <xdr:colOff>428625</xdr:colOff>
      <xdr:row>16</xdr:row>
      <xdr:rowOff>123825</xdr:rowOff>
    </xdr:to>
    <xdr:sp macro="" textlink="">
      <xdr:nvSpPr>
        <xdr:cNvPr id="3" name="Cloud 2">
          <a:extLst>
            <a:ext uri="{FF2B5EF4-FFF2-40B4-BE49-F238E27FC236}">
              <a16:creationId xmlns:a16="http://schemas.microsoft.com/office/drawing/2014/main" id="{55E37A96-114D-4326-A192-F781566496EF}"/>
            </a:ext>
          </a:extLst>
        </xdr:cNvPr>
        <xdr:cNvSpPr/>
      </xdr:nvSpPr>
      <xdr:spPr>
        <a:xfrm>
          <a:off x="13601699" y="47625"/>
          <a:ext cx="7553326" cy="3124200"/>
        </a:xfrm>
        <a:prstGeom prst="cloud">
          <a:avLst/>
        </a:prstGeom>
        <a:solidFill>
          <a:schemeClr val="accent6"/>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nl-NL" sz="1200"/>
            <a:t>A fundamental question/choice</a:t>
          </a:r>
          <a:r>
            <a:rPr lang="nl-NL" sz="1200" baseline="0"/>
            <a:t> in the model is: "What drives the stock of floorspace?" Two lines of thought:</a:t>
          </a:r>
        </a:p>
        <a:p>
          <a:pPr algn="ctr"/>
          <a:r>
            <a:rPr lang="nl-NL" sz="1200" baseline="0"/>
            <a:t>1) Floorspace </a:t>
          </a:r>
          <a:r>
            <a:rPr lang="nl-NL" sz="1200" u="sng" baseline="0"/>
            <a:t>stock</a:t>
          </a:r>
          <a:r>
            <a:rPr lang="nl-NL" sz="1200" baseline="0"/>
            <a:t> is mainly determined by residential building and therefore coupled to population size (</a:t>
          </a:r>
          <a:r>
            <a:rPr lang="nl-NL" sz="1200" baseline="0">
              <a:solidFill>
                <a:schemeClr val="tx2"/>
              </a:solidFill>
            </a:rPr>
            <a:t>Population based</a:t>
          </a:r>
          <a:r>
            <a:rPr lang="nl-NL" sz="1200" baseline="0"/>
            <a:t>) </a:t>
          </a:r>
        </a:p>
        <a:p>
          <a:pPr algn="ctr"/>
          <a:r>
            <a:rPr lang="nl-NL" sz="1200" baseline="0"/>
            <a:t>2) Annual </a:t>
          </a:r>
          <a:r>
            <a:rPr lang="nl-NL" sz="1200" u="sng" baseline="0"/>
            <a:t>floorspace additions </a:t>
          </a:r>
          <a:r>
            <a:rPr lang="nl-NL" sz="1200" baseline="0"/>
            <a:t>are based on </a:t>
          </a:r>
          <a:r>
            <a:rPr lang="nl-NL" sz="1200" baseline="0">
              <a:solidFill>
                <a:srgbClr val="C00000"/>
              </a:solidFill>
            </a:rPr>
            <a:t>economic activity </a:t>
          </a:r>
          <a:r>
            <a:rPr lang="nl-NL" sz="1200" baseline="0"/>
            <a:t>(which scales with population, implemented in the 10 year-steps in the sheets to the right) including supply chain-related demand, thus leading to as a (slower) decrease in the European inflow and a continued increase in stock.</a:t>
          </a:r>
        </a:p>
        <a:p>
          <a:pPr algn="ctr"/>
          <a:r>
            <a:rPr lang="nl-NL" sz="1200" baseline="0"/>
            <a:t>The graph to the left shows the difference in the size of the stock, see also the "Results" sheet for the effects on inflow &amp; material use.</a:t>
          </a:r>
          <a:endParaRPr lang="nl-NL" sz="12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13</xdr:col>
      <xdr:colOff>6574</xdr:colOff>
      <xdr:row>7</xdr:row>
      <xdr:rowOff>52547</xdr:rowOff>
    </xdr:from>
    <xdr:to>
      <xdr:col>19</xdr:col>
      <xdr:colOff>229917</xdr:colOff>
      <xdr:row>13</xdr:row>
      <xdr:rowOff>190496</xdr:rowOff>
    </xdr:to>
    <xdr:sp macro="" textlink="">
      <xdr:nvSpPr>
        <xdr:cNvPr id="4" name="Arrow: Bent-Up 3">
          <a:extLst>
            <a:ext uri="{FF2B5EF4-FFF2-40B4-BE49-F238E27FC236}">
              <a16:creationId xmlns:a16="http://schemas.microsoft.com/office/drawing/2014/main" id="{EEE3246E-A127-17B2-0558-CA21584FAB60}"/>
            </a:ext>
          </a:extLst>
        </xdr:cNvPr>
        <xdr:cNvSpPr/>
      </xdr:nvSpPr>
      <xdr:spPr>
        <a:xfrm rot="16200000">
          <a:off x="7281702" y="830971"/>
          <a:ext cx="899949" cy="2010101"/>
        </a:xfrm>
        <a:prstGeom prst="bentUpArrow">
          <a:avLst>
            <a:gd name="adj1" fmla="val 13961"/>
            <a:gd name="adj2" fmla="val 14285"/>
            <a:gd name="adj3" fmla="val 22403"/>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p>
      </xdr:txBody>
    </xdr:sp>
    <xdr:clientData/>
  </xdr:twoCellAnchor>
  <xdr:twoCellAnchor>
    <xdr:from>
      <xdr:col>15</xdr:col>
      <xdr:colOff>426984</xdr:colOff>
      <xdr:row>7</xdr:row>
      <xdr:rowOff>113673</xdr:rowOff>
    </xdr:from>
    <xdr:to>
      <xdr:col>19</xdr:col>
      <xdr:colOff>394139</xdr:colOff>
      <xdr:row>8</xdr:row>
      <xdr:rowOff>182218</xdr:rowOff>
    </xdr:to>
    <xdr:sp macro="" textlink="">
      <xdr:nvSpPr>
        <xdr:cNvPr id="2" name="TextBox 1">
          <a:extLst>
            <a:ext uri="{FF2B5EF4-FFF2-40B4-BE49-F238E27FC236}">
              <a16:creationId xmlns:a16="http://schemas.microsoft.com/office/drawing/2014/main" id="{B1B5D3CE-8CD8-B15D-9BF9-6B2C399EF3DC}"/>
            </a:ext>
          </a:extLst>
        </xdr:cNvPr>
        <xdr:cNvSpPr txBox="1"/>
      </xdr:nvSpPr>
      <xdr:spPr>
        <a:xfrm>
          <a:off x="8196071" y="1472021"/>
          <a:ext cx="1756198" cy="259045"/>
        </a:xfrm>
        <a:prstGeom prst="rect">
          <a:avLst/>
        </a:prstGeom>
        <a:solidFill>
          <a:schemeClr val="accent1">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nl-NL" sz="1100"/>
            <a:t>International Trade</a:t>
          </a:r>
        </a:p>
      </xdr:txBody>
    </xdr:sp>
    <xdr:clientData/>
  </xdr:twoCellAnchor>
  <xdr:twoCellAnchor>
    <xdr:from>
      <xdr:col>6</xdr:col>
      <xdr:colOff>237803</xdr:colOff>
      <xdr:row>14</xdr:row>
      <xdr:rowOff>14447</xdr:rowOff>
    </xdr:from>
    <xdr:to>
      <xdr:col>13</xdr:col>
      <xdr:colOff>14455</xdr:colOff>
      <xdr:row>20</xdr:row>
      <xdr:rowOff>152396</xdr:rowOff>
    </xdr:to>
    <xdr:sp macro="" textlink="">
      <xdr:nvSpPr>
        <xdr:cNvPr id="5" name="Arrow: Bent-Up 4">
          <a:extLst>
            <a:ext uri="{FF2B5EF4-FFF2-40B4-BE49-F238E27FC236}">
              <a16:creationId xmlns:a16="http://schemas.microsoft.com/office/drawing/2014/main" id="{C1FC1B4F-0A8E-45DB-BA9E-3233F21802DE}"/>
            </a:ext>
          </a:extLst>
        </xdr:cNvPr>
        <xdr:cNvSpPr/>
      </xdr:nvSpPr>
      <xdr:spPr>
        <a:xfrm rot="5400000">
          <a:off x="5279482" y="1745371"/>
          <a:ext cx="899949" cy="2010101"/>
        </a:xfrm>
        <a:prstGeom prst="bentUpArrow">
          <a:avLst>
            <a:gd name="adj1" fmla="val 13961"/>
            <a:gd name="adj2" fmla="val 14285"/>
            <a:gd name="adj3" fmla="val 22403"/>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p>
      </xdr:txBody>
    </xdr:sp>
    <xdr:clientData/>
  </xdr:twoCellAnchor>
  <xdr:twoCellAnchor>
    <xdr:from>
      <xdr:col>6</xdr:col>
      <xdr:colOff>74543</xdr:colOff>
      <xdr:row>18</xdr:row>
      <xdr:rowOff>175647</xdr:rowOff>
    </xdr:from>
    <xdr:to>
      <xdr:col>9</xdr:col>
      <xdr:colOff>257903</xdr:colOff>
      <xdr:row>20</xdr:row>
      <xdr:rowOff>99390</xdr:rowOff>
    </xdr:to>
    <xdr:sp macro="" textlink="">
      <xdr:nvSpPr>
        <xdr:cNvPr id="3" name="TextBox 2">
          <a:extLst>
            <a:ext uri="{FF2B5EF4-FFF2-40B4-BE49-F238E27FC236}">
              <a16:creationId xmlns:a16="http://schemas.microsoft.com/office/drawing/2014/main" id="{568F487A-5985-4763-96F7-684C446124EF}"/>
            </a:ext>
          </a:extLst>
        </xdr:cNvPr>
        <xdr:cNvSpPr txBox="1"/>
      </xdr:nvSpPr>
      <xdr:spPr>
        <a:xfrm>
          <a:off x="3818282" y="3646060"/>
          <a:ext cx="1525143" cy="313026"/>
        </a:xfrm>
        <a:prstGeom prst="rect">
          <a:avLst/>
        </a:prstGeom>
        <a:solidFill>
          <a:schemeClr val="accent1">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nl-NL" sz="1100"/>
            <a:t>International Trade</a:t>
          </a:r>
        </a:p>
      </xdr:txBody>
    </xdr:sp>
    <xdr:clientData/>
  </xdr:twoCellAnchor>
  <xdr:twoCellAnchor>
    <xdr:from>
      <xdr:col>6</xdr:col>
      <xdr:colOff>165652</xdr:colOff>
      <xdr:row>0</xdr:row>
      <xdr:rowOff>132522</xdr:rowOff>
    </xdr:from>
    <xdr:to>
      <xdr:col>7</xdr:col>
      <xdr:colOff>323021</xdr:colOff>
      <xdr:row>1</xdr:row>
      <xdr:rowOff>182217</xdr:rowOff>
    </xdr:to>
    <xdr:sp macro="" textlink="">
      <xdr:nvSpPr>
        <xdr:cNvPr id="6" name="Arrow: Curved Down 5">
          <a:extLst>
            <a:ext uri="{FF2B5EF4-FFF2-40B4-BE49-F238E27FC236}">
              <a16:creationId xmlns:a16="http://schemas.microsoft.com/office/drawing/2014/main" id="{9971BFAC-9D39-359C-0A3A-0D07137DF065}"/>
            </a:ext>
          </a:extLst>
        </xdr:cNvPr>
        <xdr:cNvSpPr/>
      </xdr:nvSpPr>
      <xdr:spPr>
        <a:xfrm>
          <a:off x="3909391" y="132522"/>
          <a:ext cx="604630" cy="240195"/>
        </a:xfrm>
        <a:prstGeom prst="curved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nl-NL" sz="1100" b="1">
              <a:solidFill>
                <a:schemeClr val="tx2"/>
              </a:solidFill>
            </a:rPr>
            <a:t>  </a:t>
          </a:r>
          <a:r>
            <a:rPr lang="nl-NL" sz="1100" b="1">
              <a:solidFill>
                <a:srgbClr val="FF0000"/>
              </a:solidFill>
            </a:rPr>
            <a:t>Copy</a:t>
          </a:r>
        </a:p>
      </xdr:txBody>
    </xdr:sp>
    <xdr:clientData/>
  </xdr:twoCellAnchor>
  <xdr:twoCellAnchor>
    <xdr:from>
      <xdr:col>0</xdr:col>
      <xdr:colOff>124242</xdr:colOff>
      <xdr:row>7</xdr:row>
      <xdr:rowOff>8282</xdr:rowOff>
    </xdr:from>
    <xdr:to>
      <xdr:col>0</xdr:col>
      <xdr:colOff>447261</xdr:colOff>
      <xdr:row>8</xdr:row>
      <xdr:rowOff>173934</xdr:rowOff>
    </xdr:to>
    <xdr:sp macro="" textlink="">
      <xdr:nvSpPr>
        <xdr:cNvPr id="7" name="Arrow: Curved Down 6">
          <a:extLst>
            <a:ext uri="{FF2B5EF4-FFF2-40B4-BE49-F238E27FC236}">
              <a16:creationId xmlns:a16="http://schemas.microsoft.com/office/drawing/2014/main" id="{6D86A0D9-D991-4E87-8531-83AD5D1DFFA7}"/>
            </a:ext>
          </a:extLst>
        </xdr:cNvPr>
        <xdr:cNvSpPr/>
      </xdr:nvSpPr>
      <xdr:spPr>
        <a:xfrm rot="16200000">
          <a:off x="107676" y="1383196"/>
          <a:ext cx="356152" cy="323019"/>
        </a:xfrm>
        <a:prstGeom prst="curved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lstStyle/>
        <a:p>
          <a:pPr algn="l"/>
          <a:r>
            <a:rPr lang="nl-NL" sz="1100" b="1">
              <a:solidFill>
                <a:srgbClr val="FF0000"/>
              </a:solidFill>
            </a:rPr>
            <a:t>1/2</a:t>
          </a:r>
        </a:p>
      </xdr:txBody>
    </xdr:sp>
    <xdr:clientData/>
  </xdr:twoCellAnchor>
  <xdr:twoCellAnchor>
    <xdr:from>
      <xdr:col>34</xdr:col>
      <xdr:colOff>177832</xdr:colOff>
      <xdr:row>31</xdr:row>
      <xdr:rowOff>172472</xdr:rowOff>
    </xdr:from>
    <xdr:to>
      <xdr:col>41</xdr:col>
      <xdr:colOff>338613</xdr:colOff>
      <xdr:row>44</xdr:row>
      <xdr:rowOff>136418</xdr:rowOff>
    </xdr:to>
    <xdr:sp macro="" textlink="">
      <xdr:nvSpPr>
        <xdr:cNvPr id="8" name="Cloud 7">
          <a:extLst>
            <a:ext uri="{FF2B5EF4-FFF2-40B4-BE49-F238E27FC236}">
              <a16:creationId xmlns:a16="http://schemas.microsoft.com/office/drawing/2014/main" id="{C2595CD9-CFB1-49D9-AA15-F063C4D44A65}"/>
            </a:ext>
          </a:extLst>
        </xdr:cNvPr>
        <xdr:cNvSpPr/>
      </xdr:nvSpPr>
      <xdr:spPr>
        <a:xfrm>
          <a:off x="17815891" y="5327178"/>
          <a:ext cx="4396604" cy="2440446"/>
        </a:xfrm>
        <a:prstGeom prst="cloud">
          <a:avLst/>
        </a:prstGeom>
        <a:solidFill>
          <a:schemeClr val="accent6"/>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nl-NL" sz="1200"/>
            <a:t>Building material intensity (top: kg/US$</a:t>
          </a:r>
          <a:r>
            <a:rPr lang="nl-NL" sz="1200" baseline="0"/>
            <a:t>) is now based on pre-calculated total material demand (compound of residential &amp; commercial building &amp; construction types) in sheets labelled with "substitution". This is a new way of material consumption (below: kg/yr) calculation, but it is only applied to buildings, not infrastructure. </a:t>
          </a:r>
          <a:endParaRPr lang="nl-NL" sz="12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13</xdr:col>
      <xdr:colOff>6574</xdr:colOff>
      <xdr:row>7</xdr:row>
      <xdr:rowOff>52547</xdr:rowOff>
    </xdr:from>
    <xdr:to>
      <xdr:col>19</xdr:col>
      <xdr:colOff>229917</xdr:colOff>
      <xdr:row>13</xdr:row>
      <xdr:rowOff>190496</xdr:rowOff>
    </xdr:to>
    <xdr:sp macro="" textlink="">
      <xdr:nvSpPr>
        <xdr:cNvPr id="2" name="Arrow: Bent-Up 1">
          <a:extLst>
            <a:ext uri="{FF2B5EF4-FFF2-40B4-BE49-F238E27FC236}">
              <a16:creationId xmlns:a16="http://schemas.microsoft.com/office/drawing/2014/main" id="{8852254F-ECD4-4B8E-BFB7-DADA16B87A35}"/>
            </a:ext>
          </a:extLst>
        </xdr:cNvPr>
        <xdr:cNvSpPr/>
      </xdr:nvSpPr>
      <xdr:spPr>
        <a:xfrm rot="16200000">
          <a:off x="7693084" y="605162"/>
          <a:ext cx="1290474" cy="2909393"/>
        </a:xfrm>
        <a:prstGeom prst="bentUpArrow">
          <a:avLst>
            <a:gd name="adj1" fmla="val 13961"/>
            <a:gd name="adj2" fmla="val 14285"/>
            <a:gd name="adj3" fmla="val 22403"/>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p>
      </xdr:txBody>
    </xdr:sp>
    <xdr:clientData/>
  </xdr:twoCellAnchor>
  <xdr:twoCellAnchor>
    <xdr:from>
      <xdr:col>15</xdr:col>
      <xdr:colOff>426984</xdr:colOff>
      <xdr:row>7</xdr:row>
      <xdr:rowOff>113673</xdr:rowOff>
    </xdr:from>
    <xdr:to>
      <xdr:col>19</xdr:col>
      <xdr:colOff>394139</xdr:colOff>
      <xdr:row>8</xdr:row>
      <xdr:rowOff>182218</xdr:rowOff>
    </xdr:to>
    <xdr:sp macro="" textlink="">
      <xdr:nvSpPr>
        <xdr:cNvPr id="3" name="TextBox 2">
          <a:extLst>
            <a:ext uri="{FF2B5EF4-FFF2-40B4-BE49-F238E27FC236}">
              <a16:creationId xmlns:a16="http://schemas.microsoft.com/office/drawing/2014/main" id="{68E2801E-EFDA-42CE-9DC0-55410202A2AE}"/>
            </a:ext>
          </a:extLst>
        </xdr:cNvPr>
        <xdr:cNvSpPr txBox="1"/>
      </xdr:nvSpPr>
      <xdr:spPr>
        <a:xfrm>
          <a:off x="8199384" y="1475748"/>
          <a:ext cx="1757855" cy="259045"/>
        </a:xfrm>
        <a:prstGeom prst="rect">
          <a:avLst/>
        </a:prstGeom>
        <a:solidFill>
          <a:schemeClr val="accent1">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nl-NL" sz="1100"/>
            <a:t>International Trade</a:t>
          </a:r>
        </a:p>
      </xdr:txBody>
    </xdr:sp>
    <xdr:clientData/>
  </xdr:twoCellAnchor>
  <xdr:twoCellAnchor>
    <xdr:from>
      <xdr:col>6</xdr:col>
      <xdr:colOff>237803</xdr:colOff>
      <xdr:row>14</xdr:row>
      <xdr:rowOff>14447</xdr:rowOff>
    </xdr:from>
    <xdr:to>
      <xdr:col>13</xdr:col>
      <xdr:colOff>14455</xdr:colOff>
      <xdr:row>20</xdr:row>
      <xdr:rowOff>152396</xdr:rowOff>
    </xdr:to>
    <xdr:sp macro="" textlink="">
      <xdr:nvSpPr>
        <xdr:cNvPr id="4" name="Arrow: Bent-Up 3">
          <a:extLst>
            <a:ext uri="{FF2B5EF4-FFF2-40B4-BE49-F238E27FC236}">
              <a16:creationId xmlns:a16="http://schemas.microsoft.com/office/drawing/2014/main" id="{C5774CF3-026B-49CF-A96E-868BC8887CB5}"/>
            </a:ext>
          </a:extLst>
        </xdr:cNvPr>
        <xdr:cNvSpPr/>
      </xdr:nvSpPr>
      <xdr:spPr>
        <a:xfrm rot="5400000">
          <a:off x="4786317" y="1914358"/>
          <a:ext cx="1299999" cy="2910377"/>
        </a:xfrm>
        <a:prstGeom prst="bentUpArrow">
          <a:avLst>
            <a:gd name="adj1" fmla="val 13961"/>
            <a:gd name="adj2" fmla="val 14285"/>
            <a:gd name="adj3" fmla="val 22403"/>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p>
      </xdr:txBody>
    </xdr:sp>
    <xdr:clientData/>
  </xdr:twoCellAnchor>
  <xdr:twoCellAnchor>
    <xdr:from>
      <xdr:col>6</xdr:col>
      <xdr:colOff>74543</xdr:colOff>
      <xdr:row>18</xdr:row>
      <xdr:rowOff>175647</xdr:rowOff>
    </xdr:from>
    <xdr:to>
      <xdr:col>9</xdr:col>
      <xdr:colOff>257903</xdr:colOff>
      <xdr:row>20</xdr:row>
      <xdr:rowOff>99390</xdr:rowOff>
    </xdr:to>
    <xdr:sp macro="" textlink="">
      <xdr:nvSpPr>
        <xdr:cNvPr id="5" name="TextBox 4">
          <a:extLst>
            <a:ext uri="{FF2B5EF4-FFF2-40B4-BE49-F238E27FC236}">
              <a16:creationId xmlns:a16="http://schemas.microsoft.com/office/drawing/2014/main" id="{514DABCD-5075-45E7-85C7-71A4AE045F42}"/>
            </a:ext>
          </a:extLst>
        </xdr:cNvPr>
        <xdr:cNvSpPr txBox="1"/>
      </xdr:nvSpPr>
      <xdr:spPr>
        <a:xfrm>
          <a:off x="3817868" y="3652272"/>
          <a:ext cx="1526385" cy="314268"/>
        </a:xfrm>
        <a:prstGeom prst="rect">
          <a:avLst/>
        </a:prstGeom>
        <a:solidFill>
          <a:schemeClr val="accent1">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nl-NL" sz="1100"/>
            <a:t>International Trade</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13</xdr:col>
      <xdr:colOff>6574</xdr:colOff>
      <xdr:row>7</xdr:row>
      <xdr:rowOff>52547</xdr:rowOff>
    </xdr:from>
    <xdr:to>
      <xdr:col>19</xdr:col>
      <xdr:colOff>229917</xdr:colOff>
      <xdr:row>13</xdr:row>
      <xdr:rowOff>190496</xdr:rowOff>
    </xdr:to>
    <xdr:sp macro="" textlink="">
      <xdr:nvSpPr>
        <xdr:cNvPr id="2" name="Arrow: Bent-Up 1">
          <a:extLst>
            <a:ext uri="{FF2B5EF4-FFF2-40B4-BE49-F238E27FC236}">
              <a16:creationId xmlns:a16="http://schemas.microsoft.com/office/drawing/2014/main" id="{EC7BECD8-1336-4017-BFDA-AD9EA39097D8}"/>
            </a:ext>
          </a:extLst>
        </xdr:cNvPr>
        <xdr:cNvSpPr/>
      </xdr:nvSpPr>
      <xdr:spPr>
        <a:xfrm rot="16200000">
          <a:off x="7693084" y="605162"/>
          <a:ext cx="1290474" cy="2909393"/>
        </a:xfrm>
        <a:prstGeom prst="bentUpArrow">
          <a:avLst>
            <a:gd name="adj1" fmla="val 13961"/>
            <a:gd name="adj2" fmla="val 14285"/>
            <a:gd name="adj3" fmla="val 22403"/>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p>
      </xdr:txBody>
    </xdr:sp>
    <xdr:clientData/>
  </xdr:twoCellAnchor>
  <xdr:twoCellAnchor>
    <xdr:from>
      <xdr:col>15</xdr:col>
      <xdr:colOff>426984</xdr:colOff>
      <xdr:row>7</xdr:row>
      <xdr:rowOff>113673</xdr:rowOff>
    </xdr:from>
    <xdr:to>
      <xdr:col>19</xdr:col>
      <xdr:colOff>394139</xdr:colOff>
      <xdr:row>8</xdr:row>
      <xdr:rowOff>182218</xdr:rowOff>
    </xdr:to>
    <xdr:sp macro="" textlink="">
      <xdr:nvSpPr>
        <xdr:cNvPr id="3" name="TextBox 2">
          <a:extLst>
            <a:ext uri="{FF2B5EF4-FFF2-40B4-BE49-F238E27FC236}">
              <a16:creationId xmlns:a16="http://schemas.microsoft.com/office/drawing/2014/main" id="{6DB229FA-23E1-40B9-B022-9B6017E58F46}"/>
            </a:ext>
          </a:extLst>
        </xdr:cNvPr>
        <xdr:cNvSpPr txBox="1"/>
      </xdr:nvSpPr>
      <xdr:spPr>
        <a:xfrm>
          <a:off x="8199384" y="1475748"/>
          <a:ext cx="1757855" cy="259045"/>
        </a:xfrm>
        <a:prstGeom prst="rect">
          <a:avLst/>
        </a:prstGeom>
        <a:solidFill>
          <a:schemeClr val="accent1">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nl-NL" sz="1100"/>
            <a:t>International Trade</a:t>
          </a:r>
        </a:p>
      </xdr:txBody>
    </xdr:sp>
    <xdr:clientData/>
  </xdr:twoCellAnchor>
  <xdr:twoCellAnchor>
    <xdr:from>
      <xdr:col>6</xdr:col>
      <xdr:colOff>237803</xdr:colOff>
      <xdr:row>14</xdr:row>
      <xdr:rowOff>14447</xdr:rowOff>
    </xdr:from>
    <xdr:to>
      <xdr:col>13</xdr:col>
      <xdr:colOff>14455</xdr:colOff>
      <xdr:row>20</xdr:row>
      <xdr:rowOff>152396</xdr:rowOff>
    </xdr:to>
    <xdr:sp macro="" textlink="">
      <xdr:nvSpPr>
        <xdr:cNvPr id="4" name="Arrow: Bent-Up 3">
          <a:extLst>
            <a:ext uri="{FF2B5EF4-FFF2-40B4-BE49-F238E27FC236}">
              <a16:creationId xmlns:a16="http://schemas.microsoft.com/office/drawing/2014/main" id="{42A4CA8E-DCD6-4A87-BF38-0982C6093C43}"/>
            </a:ext>
          </a:extLst>
        </xdr:cNvPr>
        <xdr:cNvSpPr/>
      </xdr:nvSpPr>
      <xdr:spPr>
        <a:xfrm rot="5400000">
          <a:off x="4786317" y="1914358"/>
          <a:ext cx="1299999" cy="2910377"/>
        </a:xfrm>
        <a:prstGeom prst="bentUpArrow">
          <a:avLst>
            <a:gd name="adj1" fmla="val 13961"/>
            <a:gd name="adj2" fmla="val 14285"/>
            <a:gd name="adj3" fmla="val 22403"/>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p>
      </xdr:txBody>
    </xdr:sp>
    <xdr:clientData/>
  </xdr:twoCellAnchor>
  <xdr:twoCellAnchor>
    <xdr:from>
      <xdr:col>6</xdr:col>
      <xdr:colOff>74543</xdr:colOff>
      <xdr:row>18</xdr:row>
      <xdr:rowOff>175647</xdr:rowOff>
    </xdr:from>
    <xdr:to>
      <xdr:col>9</xdr:col>
      <xdr:colOff>257903</xdr:colOff>
      <xdr:row>20</xdr:row>
      <xdr:rowOff>99390</xdr:rowOff>
    </xdr:to>
    <xdr:sp macro="" textlink="">
      <xdr:nvSpPr>
        <xdr:cNvPr id="5" name="TextBox 4">
          <a:extLst>
            <a:ext uri="{FF2B5EF4-FFF2-40B4-BE49-F238E27FC236}">
              <a16:creationId xmlns:a16="http://schemas.microsoft.com/office/drawing/2014/main" id="{8AE9A4C9-8475-4D50-881F-53A5C96D01F4}"/>
            </a:ext>
          </a:extLst>
        </xdr:cNvPr>
        <xdr:cNvSpPr txBox="1"/>
      </xdr:nvSpPr>
      <xdr:spPr>
        <a:xfrm>
          <a:off x="3817868" y="3652272"/>
          <a:ext cx="1526385" cy="314268"/>
        </a:xfrm>
        <a:prstGeom prst="rect">
          <a:avLst/>
        </a:prstGeom>
        <a:solidFill>
          <a:schemeClr val="accent1">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nl-NL" sz="1100"/>
            <a:t>International Trade</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13</xdr:col>
      <xdr:colOff>6574</xdr:colOff>
      <xdr:row>7</xdr:row>
      <xdr:rowOff>52547</xdr:rowOff>
    </xdr:from>
    <xdr:to>
      <xdr:col>19</xdr:col>
      <xdr:colOff>229917</xdr:colOff>
      <xdr:row>13</xdr:row>
      <xdr:rowOff>190496</xdr:rowOff>
    </xdr:to>
    <xdr:sp macro="" textlink="">
      <xdr:nvSpPr>
        <xdr:cNvPr id="2" name="Arrow: Bent-Up 1">
          <a:extLst>
            <a:ext uri="{FF2B5EF4-FFF2-40B4-BE49-F238E27FC236}">
              <a16:creationId xmlns:a16="http://schemas.microsoft.com/office/drawing/2014/main" id="{2EE5AB69-B2F6-4A37-9691-E2608AEC92EE}"/>
            </a:ext>
          </a:extLst>
        </xdr:cNvPr>
        <xdr:cNvSpPr/>
      </xdr:nvSpPr>
      <xdr:spPr>
        <a:xfrm rot="16200000">
          <a:off x="7693084" y="605162"/>
          <a:ext cx="1290474" cy="2909393"/>
        </a:xfrm>
        <a:prstGeom prst="bentUpArrow">
          <a:avLst>
            <a:gd name="adj1" fmla="val 13961"/>
            <a:gd name="adj2" fmla="val 14285"/>
            <a:gd name="adj3" fmla="val 22403"/>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p>
      </xdr:txBody>
    </xdr:sp>
    <xdr:clientData/>
  </xdr:twoCellAnchor>
  <xdr:twoCellAnchor>
    <xdr:from>
      <xdr:col>15</xdr:col>
      <xdr:colOff>426984</xdr:colOff>
      <xdr:row>7</xdr:row>
      <xdr:rowOff>113673</xdr:rowOff>
    </xdr:from>
    <xdr:to>
      <xdr:col>19</xdr:col>
      <xdr:colOff>394139</xdr:colOff>
      <xdr:row>8</xdr:row>
      <xdr:rowOff>182218</xdr:rowOff>
    </xdr:to>
    <xdr:sp macro="" textlink="">
      <xdr:nvSpPr>
        <xdr:cNvPr id="3" name="TextBox 2">
          <a:extLst>
            <a:ext uri="{FF2B5EF4-FFF2-40B4-BE49-F238E27FC236}">
              <a16:creationId xmlns:a16="http://schemas.microsoft.com/office/drawing/2014/main" id="{0A82DE2F-05AB-4781-BAC2-904A6CA60D7B}"/>
            </a:ext>
          </a:extLst>
        </xdr:cNvPr>
        <xdr:cNvSpPr txBox="1"/>
      </xdr:nvSpPr>
      <xdr:spPr>
        <a:xfrm>
          <a:off x="8199384" y="1475748"/>
          <a:ext cx="1757855" cy="259045"/>
        </a:xfrm>
        <a:prstGeom prst="rect">
          <a:avLst/>
        </a:prstGeom>
        <a:solidFill>
          <a:schemeClr val="accent1">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nl-NL" sz="1100"/>
            <a:t>International Trade</a:t>
          </a:r>
        </a:p>
      </xdr:txBody>
    </xdr:sp>
    <xdr:clientData/>
  </xdr:twoCellAnchor>
  <xdr:twoCellAnchor>
    <xdr:from>
      <xdr:col>6</xdr:col>
      <xdr:colOff>237803</xdr:colOff>
      <xdr:row>14</xdr:row>
      <xdr:rowOff>14447</xdr:rowOff>
    </xdr:from>
    <xdr:to>
      <xdr:col>13</xdr:col>
      <xdr:colOff>14455</xdr:colOff>
      <xdr:row>20</xdr:row>
      <xdr:rowOff>152396</xdr:rowOff>
    </xdr:to>
    <xdr:sp macro="" textlink="">
      <xdr:nvSpPr>
        <xdr:cNvPr id="4" name="Arrow: Bent-Up 3">
          <a:extLst>
            <a:ext uri="{FF2B5EF4-FFF2-40B4-BE49-F238E27FC236}">
              <a16:creationId xmlns:a16="http://schemas.microsoft.com/office/drawing/2014/main" id="{C5EB094C-F65B-4AB2-9AF8-F34B93C77ED8}"/>
            </a:ext>
          </a:extLst>
        </xdr:cNvPr>
        <xdr:cNvSpPr/>
      </xdr:nvSpPr>
      <xdr:spPr>
        <a:xfrm rot="5400000">
          <a:off x="4786317" y="1914358"/>
          <a:ext cx="1299999" cy="2910377"/>
        </a:xfrm>
        <a:prstGeom prst="bentUpArrow">
          <a:avLst>
            <a:gd name="adj1" fmla="val 13961"/>
            <a:gd name="adj2" fmla="val 14285"/>
            <a:gd name="adj3" fmla="val 22403"/>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p>
      </xdr:txBody>
    </xdr:sp>
    <xdr:clientData/>
  </xdr:twoCellAnchor>
  <xdr:twoCellAnchor>
    <xdr:from>
      <xdr:col>6</xdr:col>
      <xdr:colOff>74543</xdr:colOff>
      <xdr:row>18</xdr:row>
      <xdr:rowOff>175647</xdr:rowOff>
    </xdr:from>
    <xdr:to>
      <xdr:col>9</xdr:col>
      <xdr:colOff>257903</xdr:colOff>
      <xdr:row>20</xdr:row>
      <xdr:rowOff>99390</xdr:rowOff>
    </xdr:to>
    <xdr:sp macro="" textlink="">
      <xdr:nvSpPr>
        <xdr:cNvPr id="5" name="TextBox 4">
          <a:extLst>
            <a:ext uri="{FF2B5EF4-FFF2-40B4-BE49-F238E27FC236}">
              <a16:creationId xmlns:a16="http://schemas.microsoft.com/office/drawing/2014/main" id="{591A909B-8E51-4D87-8AF6-09641DD6962F}"/>
            </a:ext>
          </a:extLst>
        </xdr:cNvPr>
        <xdr:cNvSpPr txBox="1"/>
      </xdr:nvSpPr>
      <xdr:spPr>
        <a:xfrm>
          <a:off x="3817868" y="3652272"/>
          <a:ext cx="1526385" cy="314268"/>
        </a:xfrm>
        <a:prstGeom prst="rect">
          <a:avLst/>
        </a:prstGeom>
        <a:solidFill>
          <a:schemeClr val="accent1">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nl-NL" sz="1100"/>
            <a:t>International Trade</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13</xdr:col>
      <xdr:colOff>6574</xdr:colOff>
      <xdr:row>7</xdr:row>
      <xdr:rowOff>52547</xdr:rowOff>
    </xdr:from>
    <xdr:to>
      <xdr:col>19</xdr:col>
      <xdr:colOff>229917</xdr:colOff>
      <xdr:row>13</xdr:row>
      <xdr:rowOff>190496</xdr:rowOff>
    </xdr:to>
    <xdr:sp macro="" textlink="">
      <xdr:nvSpPr>
        <xdr:cNvPr id="2" name="Arrow: Bent-Up 1">
          <a:extLst>
            <a:ext uri="{FF2B5EF4-FFF2-40B4-BE49-F238E27FC236}">
              <a16:creationId xmlns:a16="http://schemas.microsoft.com/office/drawing/2014/main" id="{FEE6B15C-32CE-480D-A0EA-786B2638032A}"/>
            </a:ext>
          </a:extLst>
        </xdr:cNvPr>
        <xdr:cNvSpPr/>
      </xdr:nvSpPr>
      <xdr:spPr>
        <a:xfrm rot="16200000">
          <a:off x="7693084" y="605162"/>
          <a:ext cx="1290474" cy="2909393"/>
        </a:xfrm>
        <a:prstGeom prst="bentUpArrow">
          <a:avLst>
            <a:gd name="adj1" fmla="val 13961"/>
            <a:gd name="adj2" fmla="val 14285"/>
            <a:gd name="adj3" fmla="val 22403"/>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p>
      </xdr:txBody>
    </xdr:sp>
    <xdr:clientData/>
  </xdr:twoCellAnchor>
  <xdr:twoCellAnchor>
    <xdr:from>
      <xdr:col>15</xdr:col>
      <xdr:colOff>426984</xdr:colOff>
      <xdr:row>7</xdr:row>
      <xdr:rowOff>113673</xdr:rowOff>
    </xdr:from>
    <xdr:to>
      <xdr:col>19</xdr:col>
      <xdr:colOff>394139</xdr:colOff>
      <xdr:row>8</xdr:row>
      <xdr:rowOff>182218</xdr:rowOff>
    </xdr:to>
    <xdr:sp macro="" textlink="">
      <xdr:nvSpPr>
        <xdr:cNvPr id="3" name="TextBox 2">
          <a:extLst>
            <a:ext uri="{FF2B5EF4-FFF2-40B4-BE49-F238E27FC236}">
              <a16:creationId xmlns:a16="http://schemas.microsoft.com/office/drawing/2014/main" id="{CAC114E6-21EE-4117-B7E6-27AC1C29DA94}"/>
            </a:ext>
          </a:extLst>
        </xdr:cNvPr>
        <xdr:cNvSpPr txBox="1"/>
      </xdr:nvSpPr>
      <xdr:spPr>
        <a:xfrm>
          <a:off x="8199384" y="1475748"/>
          <a:ext cx="1757855" cy="259045"/>
        </a:xfrm>
        <a:prstGeom prst="rect">
          <a:avLst/>
        </a:prstGeom>
        <a:solidFill>
          <a:schemeClr val="accent1">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nl-NL" sz="1100"/>
            <a:t>International Trade</a:t>
          </a:r>
        </a:p>
      </xdr:txBody>
    </xdr:sp>
    <xdr:clientData/>
  </xdr:twoCellAnchor>
  <xdr:twoCellAnchor>
    <xdr:from>
      <xdr:col>6</xdr:col>
      <xdr:colOff>237803</xdr:colOff>
      <xdr:row>14</xdr:row>
      <xdr:rowOff>14447</xdr:rowOff>
    </xdr:from>
    <xdr:to>
      <xdr:col>13</xdr:col>
      <xdr:colOff>14455</xdr:colOff>
      <xdr:row>20</xdr:row>
      <xdr:rowOff>152396</xdr:rowOff>
    </xdr:to>
    <xdr:sp macro="" textlink="">
      <xdr:nvSpPr>
        <xdr:cNvPr id="4" name="Arrow: Bent-Up 3">
          <a:extLst>
            <a:ext uri="{FF2B5EF4-FFF2-40B4-BE49-F238E27FC236}">
              <a16:creationId xmlns:a16="http://schemas.microsoft.com/office/drawing/2014/main" id="{C3DEA3E5-3845-4B4E-8EB4-9C3C65AE7F51}"/>
            </a:ext>
          </a:extLst>
        </xdr:cNvPr>
        <xdr:cNvSpPr/>
      </xdr:nvSpPr>
      <xdr:spPr>
        <a:xfrm rot="5400000">
          <a:off x="4786317" y="1914358"/>
          <a:ext cx="1299999" cy="2910377"/>
        </a:xfrm>
        <a:prstGeom prst="bentUpArrow">
          <a:avLst>
            <a:gd name="adj1" fmla="val 13961"/>
            <a:gd name="adj2" fmla="val 14285"/>
            <a:gd name="adj3" fmla="val 22403"/>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p>
      </xdr:txBody>
    </xdr:sp>
    <xdr:clientData/>
  </xdr:twoCellAnchor>
  <xdr:twoCellAnchor>
    <xdr:from>
      <xdr:col>6</xdr:col>
      <xdr:colOff>74543</xdr:colOff>
      <xdr:row>18</xdr:row>
      <xdr:rowOff>175647</xdr:rowOff>
    </xdr:from>
    <xdr:to>
      <xdr:col>9</xdr:col>
      <xdr:colOff>257903</xdr:colOff>
      <xdr:row>20</xdr:row>
      <xdr:rowOff>99390</xdr:rowOff>
    </xdr:to>
    <xdr:sp macro="" textlink="">
      <xdr:nvSpPr>
        <xdr:cNvPr id="5" name="TextBox 4">
          <a:extLst>
            <a:ext uri="{FF2B5EF4-FFF2-40B4-BE49-F238E27FC236}">
              <a16:creationId xmlns:a16="http://schemas.microsoft.com/office/drawing/2014/main" id="{FCDF8691-AEB1-41DA-9915-D5BB813D592C}"/>
            </a:ext>
          </a:extLst>
        </xdr:cNvPr>
        <xdr:cNvSpPr txBox="1"/>
      </xdr:nvSpPr>
      <xdr:spPr>
        <a:xfrm>
          <a:off x="3817868" y="3652272"/>
          <a:ext cx="1526385" cy="314268"/>
        </a:xfrm>
        <a:prstGeom prst="rect">
          <a:avLst/>
        </a:prstGeom>
        <a:solidFill>
          <a:schemeClr val="accent1">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nl-NL" sz="1100"/>
            <a:t>International Trade</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13</xdr:col>
      <xdr:colOff>6574</xdr:colOff>
      <xdr:row>7</xdr:row>
      <xdr:rowOff>52547</xdr:rowOff>
    </xdr:from>
    <xdr:to>
      <xdr:col>19</xdr:col>
      <xdr:colOff>229917</xdr:colOff>
      <xdr:row>13</xdr:row>
      <xdr:rowOff>190496</xdr:rowOff>
    </xdr:to>
    <xdr:sp macro="" textlink="">
      <xdr:nvSpPr>
        <xdr:cNvPr id="2" name="Arrow: Bent-Up 1">
          <a:extLst>
            <a:ext uri="{FF2B5EF4-FFF2-40B4-BE49-F238E27FC236}">
              <a16:creationId xmlns:a16="http://schemas.microsoft.com/office/drawing/2014/main" id="{0346CD28-CE14-4D4E-8D8A-A5E58A8EBA6B}"/>
            </a:ext>
          </a:extLst>
        </xdr:cNvPr>
        <xdr:cNvSpPr/>
      </xdr:nvSpPr>
      <xdr:spPr>
        <a:xfrm rot="16200000">
          <a:off x="7693084" y="605162"/>
          <a:ext cx="1290474" cy="2909393"/>
        </a:xfrm>
        <a:prstGeom prst="bentUpArrow">
          <a:avLst>
            <a:gd name="adj1" fmla="val 13961"/>
            <a:gd name="adj2" fmla="val 14285"/>
            <a:gd name="adj3" fmla="val 22403"/>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p>
      </xdr:txBody>
    </xdr:sp>
    <xdr:clientData/>
  </xdr:twoCellAnchor>
  <xdr:twoCellAnchor>
    <xdr:from>
      <xdr:col>15</xdr:col>
      <xdr:colOff>426984</xdr:colOff>
      <xdr:row>7</xdr:row>
      <xdr:rowOff>113673</xdr:rowOff>
    </xdr:from>
    <xdr:to>
      <xdr:col>19</xdr:col>
      <xdr:colOff>394139</xdr:colOff>
      <xdr:row>8</xdr:row>
      <xdr:rowOff>182218</xdr:rowOff>
    </xdr:to>
    <xdr:sp macro="" textlink="">
      <xdr:nvSpPr>
        <xdr:cNvPr id="3" name="TextBox 2">
          <a:extLst>
            <a:ext uri="{FF2B5EF4-FFF2-40B4-BE49-F238E27FC236}">
              <a16:creationId xmlns:a16="http://schemas.microsoft.com/office/drawing/2014/main" id="{176672FE-B3C7-47DB-A12E-CC6218E42301}"/>
            </a:ext>
          </a:extLst>
        </xdr:cNvPr>
        <xdr:cNvSpPr txBox="1"/>
      </xdr:nvSpPr>
      <xdr:spPr>
        <a:xfrm>
          <a:off x="8199384" y="1475748"/>
          <a:ext cx="1757855" cy="259045"/>
        </a:xfrm>
        <a:prstGeom prst="rect">
          <a:avLst/>
        </a:prstGeom>
        <a:solidFill>
          <a:schemeClr val="accent1">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nl-NL" sz="1100"/>
            <a:t>International Trade</a:t>
          </a:r>
        </a:p>
      </xdr:txBody>
    </xdr:sp>
    <xdr:clientData/>
  </xdr:twoCellAnchor>
  <xdr:twoCellAnchor>
    <xdr:from>
      <xdr:col>6</xdr:col>
      <xdr:colOff>237803</xdr:colOff>
      <xdr:row>14</xdr:row>
      <xdr:rowOff>14447</xdr:rowOff>
    </xdr:from>
    <xdr:to>
      <xdr:col>13</xdr:col>
      <xdr:colOff>14455</xdr:colOff>
      <xdr:row>20</xdr:row>
      <xdr:rowOff>152396</xdr:rowOff>
    </xdr:to>
    <xdr:sp macro="" textlink="">
      <xdr:nvSpPr>
        <xdr:cNvPr id="4" name="Arrow: Bent-Up 3">
          <a:extLst>
            <a:ext uri="{FF2B5EF4-FFF2-40B4-BE49-F238E27FC236}">
              <a16:creationId xmlns:a16="http://schemas.microsoft.com/office/drawing/2014/main" id="{974BA71B-3FF0-45F3-9C6F-70F1702EFC71}"/>
            </a:ext>
          </a:extLst>
        </xdr:cNvPr>
        <xdr:cNvSpPr/>
      </xdr:nvSpPr>
      <xdr:spPr>
        <a:xfrm rot="5400000">
          <a:off x="4786317" y="1914358"/>
          <a:ext cx="1299999" cy="2910377"/>
        </a:xfrm>
        <a:prstGeom prst="bentUpArrow">
          <a:avLst>
            <a:gd name="adj1" fmla="val 13961"/>
            <a:gd name="adj2" fmla="val 14285"/>
            <a:gd name="adj3" fmla="val 22403"/>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p>
      </xdr:txBody>
    </xdr:sp>
    <xdr:clientData/>
  </xdr:twoCellAnchor>
  <xdr:twoCellAnchor>
    <xdr:from>
      <xdr:col>6</xdr:col>
      <xdr:colOff>74543</xdr:colOff>
      <xdr:row>18</xdr:row>
      <xdr:rowOff>175647</xdr:rowOff>
    </xdr:from>
    <xdr:to>
      <xdr:col>9</xdr:col>
      <xdr:colOff>257903</xdr:colOff>
      <xdr:row>20</xdr:row>
      <xdr:rowOff>99390</xdr:rowOff>
    </xdr:to>
    <xdr:sp macro="" textlink="">
      <xdr:nvSpPr>
        <xdr:cNvPr id="5" name="TextBox 4">
          <a:extLst>
            <a:ext uri="{FF2B5EF4-FFF2-40B4-BE49-F238E27FC236}">
              <a16:creationId xmlns:a16="http://schemas.microsoft.com/office/drawing/2014/main" id="{9135948C-76A1-42E1-9C42-709BC46E95DB}"/>
            </a:ext>
          </a:extLst>
        </xdr:cNvPr>
        <xdr:cNvSpPr txBox="1"/>
      </xdr:nvSpPr>
      <xdr:spPr>
        <a:xfrm>
          <a:off x="3817868" y="3652272"/>
          <a:ext cx="1526385" cy="314268"/>
        </a:xfrm>
        <a:prstGeom prst="rect">
          <a:avLst/>
        </a:prstGeom>
        <a:solidFill>
          <a:schemeClr val="accent1">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nl-NL" sz="1100"/>
            <a:t>International Trade</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13</xdr:col>
      <xdr:colOff>6574</xdr:colOff>
      <xdr:row>7</xdr:row>
      <xdr:rowOff>52547</xdr:rowOff>
    </xdr:from>
    <xdr:to>
      <xdr:col>19</xdr:col>
      <xdr:colOff>229917</xdr:colOff>
      <xdr:row>13</xdr:row>
      <xdr:rowOff>190496</xdr:rowOff>
    </xdr:to>
    <xdr:sp macro="" textlink="">
      <xdr:nvSpPr>
        <xdr:cNvPr id="2" name="Arrow: Bent-Up 1">
          <a:extLst>
            <a:ext uri="{FF2B5EF4-FFF2-40B4-BE49-F238E27FC236}">
              <a16:creationId xmlns:a16="http://schemas.microsoft.com/office/drawing/2014/main" id="{847E37C4-0C8B-4FF2-B02D-8C4B86C88B66}"/>
            </a:ext>
          </a:extLst>
        </xdr:cNvPr>
        <xdr:cNvSpPr/>
      </xdr:nvSpPr>
      <xdr:spPr>
        <a:xfrm rot="16200000">
          <a:off x="7693084" y="605162"/>
          <a:ext cx="1290474" cy="2909393"/>
        </a:xfrm>
        <a:prstGeom prst="bentUpArrow">
          <a:avLst>
            <a:gd name="adj1" fmla="val 13961"/>
            <a:gd name="adj2" fmla="val 14285"/>
            <a:gd name="adj3" fmla="val 22403"/>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p>
      </xdr:txBody>
    </xdr:sp>
    <xdr:clientData/>
  </xdr:twoCellAnchor>
  <xdr:twoCellAnchor>
    <xdr:from>
      <xdr:col>15</xdr:col>
      <xdr:colOff>426984</xdr:colOff>
      <xdr:row>7</xdr:row>
      <xdr:rowOff>113673</xdr:rowOff>
    </xdr:from>
    <xdr:to>
      <xdr:col>19</xdr:col>
      <xdr:colOff>394139</xdr:colOff>
      <xdr:row>8</xdr:row>
      <xdr:rowOff>182218</xdr:rowOff>
    </xdr:to>
    <xdr:sp macro="" textlink="">
      <xdr:nvSpPr>
        <xdr:cNvPr id="3" name="TextBox 2">
          <a:extLst>
            <a:ext uri="{FF2B5EF4-FFF2-40B4-BE49-F238E27FC236}">
              <a16:creationId xmlns:a16="http://schemas.microsoft.com/office/drawing/2014/main" id="{031C0746-B2E5-4654-8177-B353F9072F1C}"/>
            </a:ext>
          </a:extLst>
        </xdr:cNvPr>
        <xdr:cNvSpPr txBox="1"/>
      </xdr:nvSpPr>
      <xdr:spPr>
        <a:xfrm>
          <a:off x="8199384" y="1475748"/>
          <a:ext cx="1757855" cy="259045"/>
        </a:xfrm>
        <a:prstGeom prst="rect">
          <a:avLst/>
        </a:prstGeom>
        <a:solidFill>
          <a:schemeClr val="accent1">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nl-NL" sz="1100"/>
            <a:t>International Trade</a:t>
          </a:r>
        </a:p>
      </xdr:txBody>
    </xdr:sp>
    <xdr:clientData/>
  </xdr:twoCellAnchor>
  <xdr:twoCellAnchor>
    <xdr:from>
      <xdr:col>6</xdr:col>
      <xdr:colOff>237803</xdr:colOff>
      <xdr:row>14</xdr:row>
      <xdr:rowOff>14447</xdr:rowOff>
    </xdr:from>
    <xdr:to>
      <xdr:col>13</xdr:col>
      <xdr:colOff>14455</xdr:colOff>
      <xdr:row>20</xdr:row>
      <xdr:rowOff>152396</xdr:rowOff>
    </xdr:to>
    <xdr:sp macro="" textlink="">
      <xdr:nvSpPr>
        <xdr:cNvPr id="4" name="Arrow: Bent-Up 3">
          <a:extLst>
            <a:ext uri="{FF2B5EF4-FFF2-40B4-BE49-F238E27FC236}">
              <a16:creationId xmlns:a16="http://schemas.microsoft.com/office/drawing/2014/main" id="{546EB9E8-F526-4156-975D-1D897E01E30B}"/>
            </a:ext>
          </a:extLst>
        </xdr:cNvPr>
        <xdr:cNvSpPr/>
      </xdr:nvSpPr>
      <xdr:spPr>
        <a:xfrm rot="5400000">
          <a:off x="4786317" y="1914358"/>
          <a:ext cx="1299999" cy="2910377"/>
        </a:xfrm>
        <a:prstGeom prst="bentUpArrow">
          <a:avLst>
            <a:gd name="adj1" fmla="val 13961"/>
            <a:gd name="adj2" fmla="val 14285"/>
            <a:gd name="adj3" fmla="val 22403"/>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p>
      </xdr:txBody>
    </xdr:sp>
    <xdr:clientData/>
  </xdr:twoCellAnchor>
  <xdr:twoCellAnchor>
    <xdr:from>
      <xdr:col>6</xdr:col>
      <xdr:colOff>74543</xdr:colOff>
      <xdr:row>18</xdr:row>
      <xdr:rowOff>175647</xdr:rowOff>
    </xdr:from>
    <xdr:to>
      <xdr:col>9</xdr:col>
      <xdr:colOff>257903</xdr:colOff>
      <xdr:row>20</xdr:row>
      <xdr:rowOff>99390</xdr:rowOff>
    </xdr:to>
    <xdr:sp macro="" textlink="">
      <xdr:nvSpPr>
        <xdr:cNvPr id="5" name="TextBox 4">
          <a:extLst>
            <a:ext uri="{FF2B5EF4-FFF2-40B4-BE49-F238E27FC236}">
              <a16:creationId xmlns:a16="http://schemas.microsoft.com/office/drawing/2014/main" id="{60D053CF-4EAC-4229-BC84-6B27D769FDD1}"/>
            </a:ext>
          </a:extLst>
        </xdr:cNvPr>
        <xdr:cNvSpPr txBox="1"/>
      </xdr:nvSpPr>
      <xdr:spPr>
        <a:xfrm>
          <a:off x="3817868" y="3652272"/>
          <a:ext cx="1526385" cy="314268"/>
        </a:xfrm>
        <a:prstGeom prst="rect">
          <a:avLst/>
        </a:prstGeom>
        <a:solidFill>
          <a:schemeClr val="accent1">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nl-NL" sz="1100"/>
            <a:t>International Trade</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13</xdr:col>
      <xdr:colOff>6574</xdr:colOff>
      <xdr:row>7</xdr:row>
      <xdr:rowOff>52547</xdr:rowOff>
    </xdr:from>
    <xdr:to>
      <xdr:col>19</xdr:col>
      <xdr:colOff>229917</xdr:colOff>
      <xdr:row>13</xdr:row>
      <xdr:rowOff>190496</xdr:rowOff>
    </xdr:to>
    <xdr:sp macro="" textlink="">
      <xdr:nvSpPr>
        <xdr:cNvPr id="2" name="Arrow: Bent-Up 1">
          <a:extLst>
            <a:ext uri="{FF2B5EF4-FFF2-40B4-BE49-F238E27FC236}">
              <a16:creationId xmlns:a16="http://schemas.microsoft.com/office/drawing/2014/main" id="{27D336F6-FBB2-47B2-ADF8-5B11EB1783B5}"/>
            </a:ext>
          </a:extLst>
        </xdr:cNvPr>
        <xdr:cNvSpPr/>
      </xdr:nvSpPr>
      <xdr:spPr>
        <a:xfrm rot="16200000">
          <a:off x="7693084" y="605162"/>
          <a:ext cx="1290474" cy="2909393"/>
        </a:xfrm>
        <a:prstGeom prst="bentUpArrow">
          <a:avLst>
            <a:gd name="adj1" fmla="val 13961"/>
            <a:gd name="adj2" fmla="val 14285"/>
            <a:gd name="adj3" fmla="val 22403"/>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p>
      </xdr:txBody>
    </xdr:sp>
    <xdr:clientData/>
  </xdr:twoCellAnchor>
  <xdr:twoCellAnchor>
    <xdr:from>
      <xdr:col>15</xdr:col>
      <xdr:colOff>426984</xdr:colOff>
      <xdr:row>7</xdr:row>
      <xdr:rowOff>113673</xdr:rowOff>
    </xdr:from>
    <xdr:to>
      <xdr:col>19</xdr:col>
      <xdr:colOff>394139</xdr:colOff>
      <xdr:row>8</xdr:row>
      <xdr:rowOff>182218</xdr:rowOff>
    </xdr:to>
    <xdr:sp macro="" textlink="">
      <xdr:nvSpPr>
        <xdr:cNvPr id="3" name="TextBox 2">
          <a:extLst>
            <a:ext uri="{FF2B5EF4-FFF2-40B4-BE49-F238E27FC236}">
              <a16:creationId xmlns:a16="http://schemas.microsoft.com/office/drawing/2014/main" id="{72A07BF7-B5CF-4CEC-B38E-6D5650C74D2B}"/>
            </a:ext>
          </a:extLst>
        </xdr:cNvPr>
        <xdr:cNvSpPr txBox="1"/>
      </xdr:nvSpPr>
      <xdr:spPr>
        <a:xfrm>
          <a:off x="8199384" y="1475748"/>
          <a:ext cx="1757855" cy="259045"/>
        </a:xfrm>
        <a:prstGeom prst="rect">
          <a:avLst/>
        </a:prstGeom>
        <a:solidFill>
          <a:schemeClr val="accent1">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nl-NL" sz="1100"/>
            <a:t>International Trade</a:t>
          </a:r>
        </a:p>
      </xdr:txBody>
    </xdr:sp>
    <xdr:clientData/>
  </xdr:twoCellAnchor>
  <xdr:twoCellAnchor>
    <xdr:from>
      <xdr:col>6</xdr:col>
      <xdr:colOff>237803</xdr:colOff>
      <xdr:row>14</xdr:row>
      <xdr:rowOff>14447</xdr:rowOff>
    </xdr:from>
    <xdr:to>
      <xdr:col>13</xdr:col>
      <xdr:colOff>14455</xdr:colOff>
      <xdr:row>20</xdr:row>
      <xdr:rowOff>152396</xdr:rowOff>
    </xdr:to>
    <xdr:sp macro="" textlink="">
      <xdr:nvSpPr>
        <xdr:cNvPr id="4" name="Arrow: Bent-Up 3">
          <a:extLst>
            <a:ext uri="{FF2B5EF4-FFF2-40B4-BE49-F238E27FC236}">
              <a16:creationId xmlns:a16="http://schemas.microsoft.com/office/drawing/2014/main" id="{EEEA330E-F9F1-4A77-952D-C34148C4726C}"/>
            </a:ext>
          </a:extLst>
        </xdr:cNvPr>
        <xdr:cNvSpPr/>
      </xdr:nvSpPr>
      <xdr:spPr>
        <a:xfrm rot="5400000">
          <a:off x="4786317" y="1914358"/>
          <a:ext cx="1299999" cy="2910377"/>
        </a:xfrm>
        <a:prstGeom prst="bentUpArrow">
          <a:avLst>
            <a:gd name="adj1" fmla="val 13961"/>
            <a:gd name="adj2" fmla="val 14285"/>
            <a:gd name="adj3" fmla="val 22403"/>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p>
      </xdr:txBody>
    </xdr:sp>
    <xdr:clientData/>
  </xdr:twoCellAnchor>
  <xdr:twoCellAnchor>
    <xdr:from>
      <xdr:col>6</xdr:col>
      <xdr:colOff>74543</xdr:colOff>
      <xdr:row>18</xdr:row>
      <xdr:rowOff>175647</xdr:rowOff>
    </xdr:from>
    <xdr:to>
      <xdr:col>9</xdr:col>
      <xdr:colOff>257903</xdr:colOff>
      <xdr:row>20</xdr:row>
      <xdr:rowOff>99390</xdr:rowOff>
    </xdr:to>
    <xdr:sp macro="" textlink="">
      <xdr:nvSpPr>
        <xdr:cNvPr id="5" name="TextBox 4">
          <a:extLst>
            <a:ext uri="{FF2B5EF4-FFF2-40B4-BE49-F238E27FC236}">
              <a16:creationId xmlns:a16="http://schemas.microsoft.com/office/drawing/2014/main" id="{AA492546-D00F-4D00-8A16-D6A2082006BF}"/>
            </a:ext>
          </a:extLst>
        </xdr:cNvPr>
        <xdr:cNvSpPr txBox="1"/>
      </xdr:nvSpPr>
      <xdr:spPr>
        <a:xfrm>
          <a:off x="3817868" y="3652272"/>
          <a:ext cx="1526385" cy="314268"/>
        </a:xfrm>
        <a:prstGeom prst="rect">
          <a:avLst/>
        </a:prstGeom>
        <a:solidFill>
          <a:schemeClr val="accent1">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nl-NL" sz="1100"/>
            <a:t>International Trade</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13</xdr:col>
      <xdr:colOff>6574</xdr:colOff>
      <xdr:row>7</xdr:row>
      <xdr:rowOff>52547</xdr:rowOff>
    </xdr:from>
    <xdr:to>
      <xdr:col>19</xdr:col>
      <xdr:colOff>229917</xdr:colOff>
      <xdr:row>13</xdr:row>
      <xdr:rowOff>190496</xdr:rowOff>
    </xdr:to>
    <xdr:sp macro="" textlink="">
      <xdr:nvSpPr>
        <xdr:cNvPr id="2" name="Arrow: Bent-Up 1">
          <a:extLst>
            <a:ext uri="{FF2B5EF4-FFF2-40B4-BE49-F238E27FC236}">
              <a16:creationId xmlns:a16="http://schemas.microsoft.com/office/drawing/2014/main" id="{7DE5640C-AC7A-4D5D-9AB4-60778A821112}"/>
            </a:ext>
          </a:extLst>
        </xdr:cNvPr>
        <xdr:cNvSpPr/>
      </xdr:nvSpPr>
      <xdr:spPr>
        <a:xfrm rot="16200000">
          <a:off x="7693084" y="605162"/>
          <a:ext cx="1290474" cy="2909393"/>
        </a:xfrm>
        <a:prstGeom prst="bentUpArrow">
          <a:avLst>
            <a:gd name="adj1" fmla="val 13961"/>
            <a:gd name="adj2" fmla="val 14285"/>
            <a:gd name="adj3" fmla="val 22403"/>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p>
      </xdr:txBody>
    </xdr:sp>
    <xdr:clientData/>
  </xdr:twoCellAnchor>
  <xdr:twoCellAnchor>
    <xdr:from>
      <xdr:col>15</xdr:col>
      <xdr:colOff>426984</xdr:colOff>
      <xdr:row>7</xdr:row>
      <xdr:rowOff>113673</xdr:rowOff>
    </xdr:from>
    <xdr:to>
      <xdr:col>19</xdr:col>
      <xdr:colOff>394139</xdr:colOff>
      <xdr:row>8</xdr:row>
      <xdr:rowOff>182218</xdr:rowOff>
    </xdr:to>
    <xdr:sp macro="" textlink="">
      <xdr:nvSpPr>
        <xdr:cNvPr id="3" name="TextBox 2">
          <a:extLst>
            <a:ext uri="{FF2B5EF4-FFF2-40B4-BE49-F238E27FC236}">
              <a16:creationId xmlns:a16="http://schemas.microsoft.com/office/drawing/2014/main" id="{4EC96F9C-FA94-4F7E-81AD-F083262508F1}"/>
            </a:ext>
          </a:extLst>
        </xdr:cNvPr>
        <xdr:cNvSpPr txBox="1"/>
      </xdr:nvSpPr>
      <xdr:spPr>
        <a:xfrm>
          <a:off x="8199384" y="1475748"/>
          <a:ext cx="1757855" cy="259045"/>
        </a:xfrm>
        <a:prstGeom prst="rect">
          <a:avLst/>
        </a:prstGeom>
        <a:solidFill>
          <a:schemeClr val="accent1">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nl-NL" sz="1100"/>
            <a:t>International Trade</a:t>
          </a:r>
        </a:p>
      </xdr:txBody>
    </xdr:sp>
    <xdr:clientData/>
  </xdr:twoCellAnchor>
  <xdr:twoCellAnchor>
    <xdr:from>
      <xdr:col>6</xdr:col>
      <xdr:colOff>237803</xdr:colOff>
      <xdr:row>14</xdr:row>
      <xdr:rowOff>14447</xdr:rowOff>
    </xdr:from>
    <xdr:to>
      <xdr:col>13</xdr:col>
      <xdr:colOff>14455</xdr:colOff>
      <xdr:row>20</xdr:row>
      <xdr:rowOff>152396</xdr:rowOff>
    </xdr:to>
    <xdr:sp macro="" textlink="">
      <xdr:nvSpPr>
        <xdr:cNvPr id="4" name="Arrow: Bent-Up 3">
          <a:extLst>
            <a:ext uri="{FF2B5EF4-FFF2-40B4-BE49-F238E27FC236}">
              <a16:creationId xmlns:a16="http://schemas.microsoft.com/office/drawing/2014/main" id="{F8FDB57D-0DE8-4E92-9B0E-D32840F787B1}"/>
            </a:ext>
          </a:extLst>
        </xdr:cNvPr>
        <xdr:cNvSpPr/>
      </xdr:nvSpPr>
      <xdr:spPr>
        <a:xfrm rot="5400000">
          <a:off x="4786317" y="1914358"/>
          <a:ext cx="1299999" cy="2910377"/>
        </a:xfrm>
        <a:prstGeom prst="bentUpArrow">
          <a:avLst>
            <a:gd name="adj1" fmla="val 13961"/>
            <a:gd name="adj2" fmla="val 14285"/>
            <a:gd name="adj3" fmla="val 22403"/>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p>
      </xdr:txBody>
    </xdr:sp>
    <xdr:clientData/>
  </xdr:twoCellAnchor>
  <xdr:twoCellAnchor>
    <xdr:from>
      <xdr:col>6</xdr:col>
      <xdr:colOff>74543</xdr:colOff>
      <xdr:row>18</xdr:row>
      <xdr:rowOff>175647</xdr:rowOff>
    </xdr:from>
    <xdr:to>
      <xdr:col>9</xdr:col>
      <xdr:colOff>257903</xdr:colOff>
      <xdr:row>20</xdr:row>
      <xdr:rowOff>99390</xdr:rowOff>
    </xdr:to>
    <xdr:sp macro="" textlink="">
      <xdr:nvSpPr>
        <xdr:cNvPr id="5" name="TextBox 4">
          <a:extLst>
            <a:ext uri="{FF2B5EF4-FFF2-40B4-BE49-F238E27FC236}">
              <a16:creationId xmlns:a16="http://schemas.microsoft.com/office/drawing/2014/main" id="{9F5DFCCE-3E9B-4511-8FD3-8A9B774F1F8A}"/>
            </a:ext>
          </a:extLst>
        </xdr:cNvPr>
        <xdr:cNvSpPr txBox="1"/>
      </xdr:nvSpPr>
      <xdr:spPr>
        <a:xfrm>
          <a:off x="3817868" y="3652272"/>
          <a:ext cx="1526385" cy="314268"/>
        </a:xfrm>
        <a:prstGeom prst="rect">
          <a:avLst/>
        </a:prstGeom>
        <a:solidFill>
          <a:schemeClr val="accent1">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nl-NL" sz="1100"/>
            <a:t>International Trade</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13</xdr:col>
      <xdr:colOff>6574</xdr:colOff>
      <xdr:row>7</xdr:row>
      <xdr:rowOff>52547</xdr:rowOff>
    </xdr:from>
    <xdr:to>
      <xdr:col>19</xdr:col>
      <xdr:colOff>229917</xdr:colOff>
      <xdr:row>13</xdr:row>
      <xdr:rowOff>190496</xdr:rowOff>
    </xdr:to>
    <xdr:sp macro="" textlink="">
      <xdr:nvSpPr>
        <xdr:cNvPr id="2" name="Arrow: Bent-Up 1">
          <a:extLst>
            <a:ext uri="{FF2B5EF4-FFF2-40B4-BE49-F238E27FC236}">
              <a16:creationId xmlns:a16="http://schemas.microsoft.com/office/drawing/2014/main" id="{B795CF57-0584-41C6-A8AE-47E4E1750321}"/>
            </a:ext>
          </a:extLst>
        </xdr:cNvPr>
        <xdr:cNvSpPr/>
      </xdr:nvSpPr>
      <xdr:spPr>
        <a:xfrm rot="16200000">
          <a:off x="7693084" y="605162"/>
          <a:ext cx="1290474" cy="2909393"/>
        </a:xfrm>
        <a:prstGeom prst="bentUpArrow">
          <a:avLst>
            <a:gd name="adj1" fmla="val 13961"/>
            <a:gd name="adj2" fmla="val 14285"/>
            <a:gd name="adj3" fmla="val 22403"/>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p>
      </xdr:txBody>
    </xdr:sp>
    <xdr:clientData/>
  </xdr:twoCellAnchor>
  <xdr:twoCellAnchor>
    <xdr:from>
      <xdr:col>15</xdr:col>
      <xdr:colOff>426984</xdr:colOff>
      <xdr:row>7</xdr:row>
      <xdr:rowOff>113673</xdr:rowOff>
    </xdr:from>
    <xdr:to>
      <xdr:col>19</xdr:col>
      <xdr:colOff>394139</xdr:colOff>
      <xdr:row>8</xdr:row>
      <xdr:rowOff>182218</xdr:rowOff>
    </xdr:to>
    <xdr:sp macro="" textlink="">
      <xdr:nvSpPr>
        <xdr:cNvPr id="3" name="TextBox 2">
          <a:extLst>
            <a:ext uri="{FF2B5EF4-FFF2-40B4-BE49-F238E27FC236}">
              <a16:creationId xmlns:a16="http://schemas.microsoft.com/office/drawing/2014/main" id="{E1D68A8C-F8A7-41CA-833A-C1A9A86A1E1D}"/>
            </a:ext>
          </a:extLst>
        </xdr:cNvPr>
        <xdr:cNvSpPr txBox="1"/>
      </xdr:nvSpPr>
      <xdr:spPr>
        <a:xfrm>
          <a:off x="8199384" y="1475748"/>
          <a:ext cx="1757855" cy="259045"/>
        </a:xfrm>
        <a:prstGeom prst="rect">
          <a:avLst/>
        </a:prstGeom>
        <a:solidFill>
          <a:schemeClr val="accent1">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nl-NL" sz="1100"/>
            <a:t>International Trade</a:t>
          </a:r>
        </a:p>
      </xdr:txBody>
    </xdr:sp>
    <xdr:clientData/>
  </xdr:twoCellAnchor>
  <xdr:twoCellAnchor>
    <xdr:from>
      <xdr:col>6</xdr:col>
      <xdr:colOff>237803</xdr:colOff>
      <xdr:row>14</xdr:row>
      <xdr:rowOff>14447</xdr:rowOff>
    </xdr:from>
    <xdr:to>
      <xdr:col>13</xdr:col>
      <xdr:colOff>14455</xdr:colOff>
      <xdr:row>20</xdr:row>
      <xdr:rowOff>152396</xdr:rowOff>
    </xdr:to>
    <xdr:sp macro="" textlink="">
      <xdr:nvSpPr>
        <xdr:cNvPr id="4" name="Arrow: Bent-Up 3">
          <a:extLst>
            <a:ext uri="{FF2B5EF4-FFF2-40B4-BE49-F238E27FC236}">
              <a16:creationId xmlns:a16="http://schemas.microsoft.com/office/drawing/2014/main" id="{5C53DEC7-ED74-44CC-A266-80FB36413213}"/>
            </a:ext>
          </a:extLst>
        </xdr:cNvPr>
        <xdr:cNvSpPr/>
      </xdr:nvSpPr>
      <xdr:spPr>
        <a:xfrm rot="5400000">
          <a:off x="4786317" y="1914358"/>
          <a:ext cx="1299999" cy="2910377"/>
        </a:xfrm>
        <a:prstGeom prst="bentUpArrow">
          <a:avLst>
            <a:gd name="adj1" fmla="val 13961"/>
            <a:gd name="adj2" fmla="val 14285"/>
            <a:gd name="adj3" fmla="val 22403"/>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p>
      </xdr:txBody>
    </xdr:sp>
    <xdr:clientData/>
  </xdr:twoCellAnchor>
  <xdr:twoCellAnchor>
    <xdr:from>
      <xdr:col>6</xdr:col>
      <xdr:colOff>74543</xdr:colOff>
      <xdr:row>18</xdr:row>
      <xdr:rowOff>175647</xdr:rowOff>
    </xdr:from>
    <xdr:to>
      <xdr:col>9</xdr:col>
      <xdr:colOff>257903</xdr:colOff>
      <xdr:row>20</xdr:row>
      <xdr:rowOff>99390</xdr:rowOff>
    </xdr:to>
    <xdr:sp macro="" textlink="">
      <xdr:nvSpPr>
        <xdr:cNvPr id="5" name="TextBox 4">
          <a:extLst>
            <a:ext uri="{FF2B5EF4-FFF2-40B4-BE49-F238E27FC236}">
              <a16:creationId xmlns:a16="http://schemas.microsoft.com/office/drawing/2014/main" id="{4FA22FB7-DF92-452E-920C-0A43574BE1FE}"/>
            </a:ext>
          </a:extLst>
        </xdr:cNvPr>
        <xdr:cNvSpPr txBox="1"/>
      </xdr:nvSpPr>
      <xdr:spPr>
        <a:xfrm>
          <a:off x="3817868" y="3652272"/>
          <a:ext cx="1526385" cy="314268"/>
        </a:xfrm>
        <a:prstGeom prst="rect">
          <a:avLst/>
        </a:prstGeom>
        <a:solidFill>
          <a:schemeClr val="accent1">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nl-NL" sz="1100"/>
            <a:t>International Trade</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11</xdr:col>
      <xdr:colOff>552450</xdr:colOff>
      <xdr:row>46</xdr:row>
      <xdr:rowOff>100012</xdr:rowOff>
    </xdr:from>
    <xdr:to>
      <xdr:col>17</xdr:col>
      <xdr:colOff>457200</xdr:colOff>
      <xdr:row>60</xdr:row>
      <xdr:rowOff>176212</xdr:rowOff>
    </xdr:to>
    <xdr:graphicFrame macro="">
      <xdr:nvGraphicFramePr>
        <xdr:cNvPr id="2" name="Chart 1">
          <a:extLst>
            <a:ext uri="{FF2B5EF4-FFF2-40B4-BE49-F238E27FC236}">
              <a16:creationId xmlns:a16="http://schemas.microsoft.com/office/drawing/2014/main" id="{462D6B96-8FE0-181F-424F-0272CB9BCEC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xdr:col>
      <xdr:colOff>466725</xdr:colOff>
      <xdr:row>46</xdr:row>
      <xdr:rowOff>104775</xdr:rowOff>
    </xdr:from>
    <xdr:to>
      <xdr:col>23</xdr:col>
      <xdr:colOff>371475</xdr:colOff>
      <xdr:row>60</xdr:row>
      <xdr:rowOff>180975</xdr:rowOff>
    </xdr:to>
    <xdr:graphicFrame macro="">
      <xdr:nvGraphicFramePr>
        <xdr:cNvPr id="4" name="Chart 3">
          <a:extLst>
            <a:ext uri="{FF2B5EF4-FFF2-40B4-BE49-F238E27FC236}">
              <a16:creationId xmlns:a16="http://schemas.microsoft.com/office/drawing/2014/main" id="{32AAAE3D-464B-4A3D-92A1-5C3CDDB9AF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23</xdr:col>
      <xdr:colOff>352425</xdr:colOff>
      <xdr:row>46</xdr:row>
      <xdr:rowOff>104775</xdr:rowOff>
    </xdr:from>
    <xdr:to>
      <xdr:col>29</xdr:col>
      <xdr:colOff>257175</xdr:colOff>
      <xdr:row>60</xdr:row>
      <xdr:rowOff>180975</xdr:rowOff>
    </xdr:to>
    <xdr:graphicFrame macro="">
      <xdr:nvGraphicFramePr>
        <xdr:cNvPr id="5" name="Chart 4">
          <a:extLst>
            <a:ext uri="{FF2B5EF4-FFF2-40B4-BE49-F238E27FC236}">
              <a16:creationId xmlns:a16="http://schemas.microsoft.com/office/drawing/2014/main" id="{57D4C8FB-01D0-4C9E-9F49-74F3350FC2B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21</xdr:col>
      <xdr:colOff>581025</xdr:colOff>
      <xdr:row>14</xdr:row>
      <xdr:rowOff>171450</xdr:rowOff>
    </xdr:from>
    <xdr:to>
      <xdr:col>27</xdr:col>
      <xdr:colOff>485775</xdr:colOff>
      <xdr:row>29</xdr:row>
      <xdr:rowOff>57150</xdr:rowOff>
    </xdr:to>
    <xdr:graphicFrame macro="">
      <xdr:nvGraphicFramePr>
        <xdr:cNvPr id="7" name="Chart 6">
          <a:extLst>
            <a:ext uri="{FF2B5EF4-FFF2-40B4-BE49-F238E27FC236}">
              <a16:creationId xmlns:a16="http://schemas.microsoft.com/office/drawing/2014/main" id="{8255CEA1-8097-4341-809B-849AEE8FC6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16</xdr:col>
      <xdr:colOff>585787</xdr:colOff>
      <xdr:row>47</xdr:row>
      <xdr:rowOff>166687</xdr:rowOff>
    </xdr:from>
    <xdr:to>
      <xdr:col>22</xdr:col>
      <xdr:colOff>504825</xdr:colOff>
      <xdr:row>62</xdr:row>
      <xdr:rowOff>52387</xdr:rowOff>
    </xdr:to>
    <xdr:graphicFrame macro="">
      <xdr:nvGraphicFramePr>
        <xdr:cNvPr id="3" name="Chart 2">
          <a:extLst>
            <a:ext uri="{FF2B5EF4-FFF2-40B4-BE49-F238E27FC236}">
              <a16:creationId xmlns:a16="http://schemas.microsoft.com/office/drawing/2014/main" id="{FE41DAD3-E7D9-3388-E688-B8BE04B9EB2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23</xdr:col>
      <xdr:colOff>47625</xdr:colOff>
      <xdr:row>47</xdr:row>
      <xdr:rowOff>152400</xdr:rowOff>
    </xdr:from>
    <xdr:to>
      <xdr:col>28</xdr:col>
      <xdr:colOff>576263</xdr:colOff>
      <xdr:row>62</xdr:row>
      <xdr:rowOff>38100</xdr:rowOff>
    </xdr:to>
    <xdr:graphicFrame macro="">
      <xdr:nvGraphicFramePr>
        <xdr:cNvPr id="4" name="Chart 3">
          <a:extLst>
            <a:ext uri="{FF2B5EF4-FFF2-40B4-BE49-F238E27FC236}">
              <a16:creationId xmlns:a16="http://schemas.microsoft.com/office/drawing/2014/main" id="{D4282109-7AE6-46D8-9C04-E2FA2FF6D94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23</xdr:col>
      <xdr:colOff>209550</xdr:colOff>
      <xdr:row>14</xdr:row>
      <xdr:rowOff>152400</xdr:rowOff>
    </xdr:from>
    <xdr:to>
      <xdr:col>29</xdr:col>
      <xdr:colOff>114300</xdr:colOff>
      <xdr:row>29</xdr:row>
      <xdr:rowOff>38100</xdr:rowOff>
    </xdr:to>
    <xdr:graphicFrame macro="">
      <xdr:nvGraphicFramePr>
        <xdr:cNvPr id="5" name="Chart 4">
          <a:extLst>
            <a:ext uri="{FF2B5EF4-FFF2-40B4-BE49-F238E27FC236}">
              <a16:creationId xmlns:a16="http://schemas.microsoft.com/office/drawing/2014/main" id="{9D052B77-DB31-45EE-BF1A-E56FE659B82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0</xdr:col>
      <xdr:colOff>342900</xdr:colOff>
      <xdr:row>13</xdr:row>
      <xdr:rowOff>80962</xdr:rowOff>
    </xdr:from>
    <xdr:to>
      <xdr:col>5</xdr:col>
      <xdr:colOff>133350</xdr:colOff>
      <xdr:row>27</xdr:row>
      <xdr:rowOff>157162</xdr:rowOff>
    </xdr:to>
    <xdr:graphicFrame macro="">
      <xdr:nvGraphicFramePr>
        <xdr:cNvPr id="2" name="Chart 1">
          <a:extLst>
            <a:ext uri="{FF2B5EF4-FFF2-40B4-BE49-F238E27FC236}">
              <a16:creationId xmlns:a16="http://schemas.microsoft.com/office/drawing/2014/main" id="{449A0CD9-DFDF-5EEA-C113-57452A709FB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409573</xdr:colOff>
      <xdr:row>13</xdr:row>
      <xdr:rowOff>104775</xdr:rowOff>
    </xdr:from>
    <xdr:to>
      <xdr:col>10</xdr:col>
      <xdr:colOff>581025</xdr:colOff>
      <xdr:row>27</xdr:row>
      <xdr:rowOff>57150</xdr:rowOff>
    </xdr:to>
    <xdr:graphicFrame macro="">
      <xdr:nvGraphicFramePr>
        <xdr:cNvPr id="3" name="Chart 2">
          <a:extLst>
            <a:ext uri="{FF2B5EF4-FFF2-40B4-BE49-F238E27FC236}">
              <a16:creationId xmlns:a16="http://schemas.microsoft.com/office/drawing/2014/main" id="{5CF12744-A810-47B2-BFB7-C7FE486FB25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19</xdr:col>
      <xdr:colOff>281610</xdr:colOff>
      <xdr:row>13</xdr:row>
      <xdr:rowOff>19050</xdr:rowOff>
    </xdr:from>
    <xdr:to>
      <xdr:col>24</xdr:col>
      <xdr:colOff>533403</xdr:colOff>
      <xdr:row>26</xdr:row>
      <xdr:rowOff>161925</xdr:rowOff>
    </xdr:to>
    <xdr:graphicFrame macro="">
      <xdr:nvGraphicFramePr>
        <xdr:cNvPr id="4" name="Chart 3">
          <a:extLst>
            <a:ext uri="{FF2B5EF4-FFF2-40B4-BE49-F238E27FC236}">
              <a16:creationId xmlns:a16="http://schemas.microsoft.com/office/drawing/2014/main" id="{15A4BF48-5F31-4208-8F54-C5893B0995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10</xdr:col>
      <xdr:colOff>476250</xdr:colOff>
      <xdr:row>7</xdr:row>
      <xdr:rowOff>173037</xdr:rowOff>
    </xdr:from>
    <xdr:to>
      <xdr:col>19</xdr:col>
      <xdr:colOff>68581</xdr:colOff>
      <xdr:row>21</xdr:row>
      <xdr:rowOff>83820</xdr:rowOff>
    </xdr:to>
    <xdr:graphicFrame macro="">
      <xdr:nvGraphicFramePr>
        <xdr:cNvPr id="2" name="Chart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68580</xdr:colOff>
      <xdr:row>21</xdr:row>
      <xdr:rowOff>68580</xdr:rowOff>
    </xdr:from>
    <xdr:to>
      <xdr:col>19</xdr:col>
      <xdr:colOff>38099</xdr:colOff>
      <xdr:row>34</xdr:row>
      <xdr:rowOff>139700</xdr:rowOff>
    </xdr:to>
    <xdr:graphicFrame macro="">
      <xdr:nvGraphicFramePr>
        <xdr:cNvPr id="7" name="Grafiek 6">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38100</xdr:colOff>
      <xdr:row>34</xdr:row>
      <xdr:rowOff>137160</xdr:rowOff>
    </xdr:from>
    <xdr:to>
      <xdr:col>19</xdr:col>
      <xdr:colOff>7619</xdr:colOff>
      <xdr:row>48</xdr:row>
      <xdr:rowOff>25400</xdr:rowOff>
    </xdr:to>
    <xdr:graphicFrame macro="">
      <xdr:nvGraphicFramePr>
        <xdr:cNvPr id="4" name="Grafiek 6">
          <a:extLst>
            <a:ext uri="{FF2B5EF4-FFF2-40B4-BE49-F238E27FC236}">
              <a16:creationId xmlns:a16="http://schemas.microsoft.com/office/drawing/2014/main" id="{1A0A82A9-FF94-4D74-B956-E218854B379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68D89E-7CD1-4206-9FB0-827B2D303A0E}">
  <dimension ref="B2:U18"/>
  <sheetViews>
    <sheetView tabSelected="1" workbookViewId="0"/>
  </sheetViews>
  <sheetFormatPr defaultRowHeight="15" x14ac:dyDescent="0.25"/>
  <sheetData>
    <row r="2" spans="2:21" ht="18.75" x14ac:dyDescent="0.3">
      <c r="B2" s="273" t="s">
        <v>154</v>
      </c>
    </row>
    <row r="3" spans="2:21" x14ac:dyDescent="0.25">
      <c r="B3" t="s">
        <v>158</v>
      </c>
      <c r="D3" t="s">
        <v>160</v>
      </c>
    </row>
    <row r="4" spans="2:21" x14ac:dyDescent="0.25">
      <c r="B4" t="s">
        <v>159</v>
      </c>
      <c r="D4" s="274">
        <v>44866</v>
      </c>
    </row>
    <row r="5" spans="2:21" x14ac:dyDescent="0.25">
      <c r="B5" t="s">
        <v>193</v>
      </c>
      <c r="D5" t="s">
        <v>192</v>
      </c>
    </row>
    <row r="6" spans="2:21" x14ac:dyDescent="0.25">
      <c r="B6" t="s">
        <v>191</v>
      </c>
      <c r="D6" t="s">
        <v>194</v>
      </c>
    </row>
    <row r="7" spans="2:21" x14ac:dyDescent="0.25">
      <c r="D7" t="s">
        <v>195</v>
      </c>
    </row>
    <row r="9" spans="2:21" x14ac:dyDescent="0.25">
      <c r="B9" s="9" t="s">
        <v>155</v>
      </c>
      <c r="E9" s="9" t="s">
        <v>157</v>
      </c>
      <c r="U9" s="9" t="s">
        <v>175</v>
      </c>
    </row>
    <row r="10" spans="2:21" x14ac:dyDescent="0.25">
      <c r="B10" t="s">
        <v>173</v>
      </c>
      <c r="E10" t="s">
        <v>174</v>
      </c>
      <c r="U10" t="s">
        <v>182</v>
      </c>
    </row>
    <row r="11" spans="2:21" x14ac:dyDescent="0.25">
      <c r="B11" t="s">
        <v>156</v>
      </c>
      <c r="E11" t="s">
        <v>164</v>
      </c>
      <c r="U11" t="s">
        <v>183</v>
      </c>
    </row>
    <row r="12" spans="2:21" x14ac:dyDescent="0.25">
      <c r="B12" t="s">
        <v>161</v>
      </c>
      <c r="E12" t="s">
        <v>162</v>
      </c>
      <c r="U12" t="s">
        <v>179</v>
      </c>
    </row>
    <row r="13" spans="2:21" x14ac:dyDescent="0.25">
      <c r="B13" t="s">
        <v>163</v>
      </c>
      <c r="E13" t="s">
        <v>165</v>
      </c>
      <c r="U13" t="s">
        <v>180</v>
      </c>
    </row>
    <row r="14" spans="2:21" x14ac:dyDescent="0.25">
      <c r="B14" t="s">
        <v>167</v>
      </c>
      <c r="E14" t="s">
        <v>166</v>
      </c>
      <c r="U14" t="s">
        <v>181</v>
      </c>
    </row>
    <row r="15" spans="2:21" x14ac:dyDescent="0.25">
      <c r="B15" t="s">
        <v>168</v>
      </c>
      <c r="E15" t="s">
        <v>169</v>
      </c>
      <c r="U15" t="s">
        <v>184</v>
      </c>
    </row>
    <row r="16" spans="2:21" x14ac:dyDescent="0.25">
      <c r="B16" t="s">
        <v>170</v>
      </c>
      <c r="E16" t="s">
        <v>177</v>
      </c>
      <c r="U16" t="s">
        <v>185</v>
      </c>
    </row>
    <row r="17" spans="2:21" x14ac:dyDescent="0.25">
      <c r="B17" t="s">
        <v>171</v>
      </c>
      <c r="E17" t="s">
        <v>178</v>
      </c>
      <c r="U17" t="s">
        <v>179</v>
      </c>
    </row>
    <row r="18" spans="2:21" x14ac:dyDescent="0.25">
      <c r="B18" t="s">
        <v>172</v>
      </c>
      <c r="E18" t="s">
        <v>176</v>
      </c>
      <c r="U18" t="s">
        <v>186</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8E181D-8899-481F-A1C6-C139E7AD4E20}">
  <dimension ref="B1:AB92"/>
  <sheetViews>
    <sheetView zoomScaleNormal="100" workbookViewId="0"/>
  </sheetViews>
  <sheetFormatPr defaultRowHeight="15" x14ac:dyDescent="0.25"/>
  <cols>
    <col min="15" max="15" width="3.140625" customWidth="1"/>
  </cols>
  <sheetData>
    <row r="1" spans="2:28" x14ac:dyDescent="0.25">
      <c r="O1" s="233"/>
    </row>
    <row r="2" spans="2:28" x14ac:dyDescent="0.25">
      <c r="B2" s="9" t="s">
        <v>149</v>
      </c>
      <c r="O2" s="233"/>
    </row>
    <row r="3" spans="2:28" x14ac:dyDescent="0.25">
      <c r="D3">
        <v>1</v>
      </c>
      <c r="E3">
        <v>2</v>
      </c>
      <c r="F3">
        <v>3</v>
      </c>
      <c r="G3">
        <v>4</v>
      </c>
      <c r="H3">
        <v>5</v>
      </c>
      <c r="I3">
        <v>6</v>
      </c>
      <c r="J3">
        <v>7</v>
      </c>
      <c r="K3">
        <v>8</v>
      </c>
      <c r="L3">
        <v>9</v>
      </c>
      <c r="M3">
        <v>10</v>
      </c>
      <c r="O3" s="233"/>
    </row>
    <row r="4" spans="2:28" x14ac:dyDescent="0.25">
      <c r="B4" t="s">
        <v>108</v>
      </c>
      <c r="D4" s="65">
        <v>0.5</v>
      </c>
      <c r="E4" s="82">
        <f>$D4+(($M4-$D4)/($M$3-$D$3))*(E$3-$D$3)</f>
        <v>0.52222222222222225</v>
      </c>
      <c r="F4" s="82">
        <f t="shared" ref="F4:L6" si="0">$D4+(($M4-$D4)/($M$3-$D$3))*(F$3-$D$3)</f>
        <v>0.5444444444444444</v>
      </c>
      <c r="G4" s="82">
        <f t="shared" si="0"/>
        <v>0.56666666666666665</v>
      </c>
      <c r="H4" s="82">
        <f t="shared" si="0"/>
        <v>0.58888888888888891</v>
      </c>
      <c r="I4" s="82">
        <f t="shared" si="0"/>
        <v>0.61111111111111105</v>
      </c>
      <c r="J4" s="82">
        <f t="shared" si="0"/>
        <v>0.6333333333333333</v>
      </c>
      <c r="K4" s="82">
        <f t="shared" si="0"/>
        <v>0.65555555555555545</v>
      </c>
      <c r="L4" s="82">
        <f t="shared" si="0"/>
        <v>0.6777777777777777</v>
      </c>
      <c r="M4" s="65">
        <v>0.7</v>
      </c>
      <c r="O4" s="233"/>
      <c r="U4" s="277" t="s">
        <v>190</v>
      </c>
      <c r="V4" s="9" t="s">
        <v>189</v>
      </c>
      <c r="W4" s="9"/>
      <c r="X4" s="278" t="s">
        <v>190</v>
      </c>
    </row>
    <row r="5" spans="2:28" x14ac:dyDescent="0.25">
      <c r="B5" t="s">
        <v>109</v>
      </c>
      <c r="D5" s="65">
        <v>0.02</v>
      </c>
      <c r="E5" s="82">
        <f>$D5+(($M5-$D5)/($M$3-$D$3))*(E$3-$D$3)</f>
        <v>2.3333333333333334E-2</v>
      </c>
      <c r="F5" s="82">
        <f t="shared" si="0"/>
        <v>2.6666666666666668E-2</v>
      </c>
      <c r="G5" s="82">
        <f t="shared" si="0"/>
        <v>0.03</v>
      </c>
      <c r="H5" s="82">
        <f t="shared" si="0"/>
        <v>3.3333333333333333E-2</v>
      </c>
      <c r="I5" s="82">
        <f t="shared" si="0"/>
        <v>3.6666666666666667E-2</v>
      </c>
      <c r="J5" s="82">
        <f t="shared" si="0"/>
        <v>0.04</v>
      </c>
      <c r="K5" s="82">
        <f t="shared" si="0"/>
        <v>4.3333333333333335E-2</v>
      </c>
      <c r="L5" s="82">
        <f t="shared" si="0"/>
        <v>4.6666666666666669E-2</v>
      </c>
      <c r="M5" s="65">
        <v>0.05</v>
      </c>
      <c r="O5" s="233"/>
    </row>
    <row r="6" spans="2:28" x14ac:dyDescent="0.25">
      <c r="B6" t="s">
        <v>107</v>
      </c>
      <c r="D6" s="65">
        <v>0.3</v>
      </c>
      <c r="E6" s="82">
        <f>$D6+(($M6-$D6)/($M$3-$D$3))*(E$3-$D$3)</f>
        <v>0.31111111111111112</v>
      </c>
      <c r="F6" s="82">
        <f t="shared" si="0"/>
        <v>0.32222222222222224</v>
      </c>
      <c r="G6" s="82">
        <f t="shared" si="0"/>
        <v>0.33333333333333331</v>
      </c>
      <c r="H6" s="82">
        <f t="shared" si="0"/>
        <v>0.34444444444444444</v>
      </c>
      <c r="I6" s="82">
        <f t="shared" si="0"/>
        <v>0.35555555555555557</v>
      </c>
      <c r="J6" s="82">
        <f t="shared" si="0"/>
        <v>0.3666666666666667</v>
      </c>
      <c r="K6" s="82">
        <f t="shared" si="0"/>
        <v>0.37777777777777777</v>
      </c>
      <c r="L6" s="82">
        <f t="shared" si="0"/>
        <v>0.3888888888888889</v>
      </c>
      <c r="M6" s="65">
        <v>0.4</v>
      </c>
      <c r="O6" s="233"/>
    </row>
    <row r="7" spans="2:28" x14ac:dyDescent="0.25">
      <c r="O7" s="233"/>
    </row>
    <row r="8" spans="2:28" x14ac:dyDescent="0.25">
      <c r="B8" s="275" t="s">
        <v>187</v>
      </c>
      <c r="C8" s="276"/>
      <c r="D8" s="276"/>
      <c r="E8" s="276"/>
      <c r="F8" s="276"/>
      <c r="G8" s="276"/>
      <c r="H8" s="276"/>
      <c r="I8" s="276"/>
      <c r="J8" s="276"/>
      <c r="K8" s="276"/>
      <c r="L8" s="276"/>
      <c r="M8" s="276"/>
      <c r="N8" s="276"/>
      <c r="O8" s="233"/>
      <c r="P8" s="276"/>
      <c r="Q8" s="275" t="s">
        <v>188</v>
      </c>
      <c r="R8" s="276"/>
      <c r="S8" s="276"/>
      <c r="T8" s="276"/>
      <c r="U8" s="276"/>
      <c r="V8" s="276"/>
      <c r="W8" s="276"/>
      <c r="X8" s="276"/>
      <c r="Y8" s="276"/>
      <c r="Z8" s="276"/>
      <c r="AA8" s="276"/>
      <c r="AB8" s="276"/>
    </row>
    <row r="9" spans="2:28" x14ac:dyDescent="0.25">
      <c r="B9" s="276" t="s">
        <v>137</v>
      </c>
      <c r="C9" s="276"/>
      <c r="D9" s="276"/>
      <c r="E9" s="276"/>
      <c r="F9" s="276"/>
      <c r="G9" s="276"/>
      <c r="H9" s="276"/>
      <c r="I9" s="276"/>
      <c r="J9" s="276"/>
      <c r="K9" s="276"/>
      <c r="L9" s="276"/>
      <c r="M9" s="276"/>
      <c r="N9" s="276"/>
      <c r="O9" s="233"/>
      <c r="P9" s="276"/>
      <c r="Q9" s="276" t="s">
        <v>138</v>
      </c>
      <c r="R9" s="276"/>
      <c r="S9" s="276"/>
      <c r="T9" s="276"/>
      <c r="U9" s="276"/>
      <c r="V9" s="276"/>
      <c r="W9" s="276"/>
      <c r="X9" s="276"/>
      <c r="Y9" s="276"/>
      <c r="Z9" s="276"/>
      <c r="AA9" s="276"/>
      <c r="AB9" s="276"/>
    </row>
    <row r="10" spans="2:28" x14ac:dyDescent="0.25">
      <c r="O10" s="233"/>
    </row>
    <row r="11" spans="2:28" x14ac:dyDescent="0.25">
      <c r="B11" s="9" t="s">
        <v>135</v>
      </c>
      <c r="D11">
        <v>1</v>
      </c>
      <c r="E11">
        <v>2</v>
      </c>
      <c r="F11">
        <v>3</v>
      </c>
      <c r="G11">
        <v>4</v>
      </c>
      <c r="H11">
        <v>5</v>
      </c>
      <c r="I11">
        <v>6</v>
      </c>
      <c r="J11">
        <v>7</v>
      </c>
      <c r="K11">
        <v>8</v>
      </c>
      <c r="L11">
        <v>9</v>
      </c>
      <c r="M11">
        <v>10</v>
      </c>
      <c r="O11" s="233"/>
      <c r="Q11" s="9" t="s">
        <v>136</v>
      </c>
    </row>
    <row r="12" spans="2:28" x14ac:dyDescent="0.25">
      <c r="B12" s="141" t="s">
        <v>150</v>
      </c>
      <c r="C12" t="s">
        <v>97</v>
      </c>
      <c r="D12" s="220">
        <f>inflow_driven_model!BL5</f>
        <v>38730.853211217596</v>
      </c>
      <c r="E12" s="53">
        <f>inflow_driven_model!BM5</f>
        <v>38864.171609657787</v>
      </c>
      <c r="F12" s="53">
        <f>inflow_driven_model!BN5</f>
        <v>38991.060676989779</v>
      </c>
      <c r="G12" s="53">
        <f>inflow_driven_model!BO5</f>
        <v>39109.752649610557</v>
      </c>
      <c r="H12" s="53">
        <f>inflow_driven_model!BP5</f>
        <v>39219.06831622927</v>
      </c>
      <c r="I12" s="53">
        <f>inflow_driven_model!BQ5</f>
        <v>39317.201629142379</v>
      </c>
      <c r="J12" s="53">
        <f>inflow_driven_model!BR5</f>
        <v>39404.752252129532</v>
      </c>
      <c r="K12" s="53">
        <f>inflow_driven_model!BS5</f>
        <v>39482.297556149548</v>
      </c>
      <c r="L12" s="53">
        <f>inflow_driven_model!BT5</f>
        <v>39550.391717409228</v>
      </c>
      <c r="M12" s="53">
        <f>inflow_driven_model!BU5</f>
        <v>39609.564976692738</v>
      </c>
      <c r="O12" s="233"/>
      <c r="Q12" s="141" t="s">
        <v>150</v>
      </c>
      <c r="R12" t="s">
        <v>97</v>
      </c>
      <c r="S12" s="220">
        <f>stock_driven_model!BL4</f>
        <v>38730.853211217596</v>
      </c>
      <c r="T12" s="53">
        <f>stock_driven_model!BM4</f>
        <v>38972.921043787712</v>
      </c>
      <c r="U12" s="53">
        <f>stock_driven_model!BN4</f>
        <v>39142.36852658679</v>
      </c>
      <c r="V12" s="53">
        <f>stock_driven_model!BO4</f>
        <v>39214.98887635782</v>
      </c>
      <c r="W12" s="53">
        <f>stock_driven_model!BP4</f>
        <v>39214.98887635782</v>
      </c>
      <c r="X12" s="53">
        <f>stock_driven_model!BQ4</f>
        <v>39118.16174332978</v>
      </c>
      <c r="Y12" s="53">
        <f>stock_driven_model!BR4</f>
        <v>39021.334610301732</v>
      </c>
      <c r="Z12" s="53">
        <f>stock_driven_model!BS4</f>
        <v>38924.507477273684</v>
      </c>
      <c r="AA12" s="53">
        <f>stock_driven_model!BT4</f>
        <v>38827.680344245637</v>
      </c>
      <c r="AB12" s="53">
        <f>stock_driven_model!BU4</f>
        <v>38730.853211217596</v>
      </c>
    </row>
    <row r="13" spans="2:28" x14ac:dyDescent="0.25">
      <c r="B13" s="141" t="s">
        <v>152</v>
      </c>
      <c r="C13" t="s">
        <v>129</v>
      </c>
      <c r="D13" s="220">
        <f>inflow_driven_model!BL8</f>
        <v>861.39765233225626</v>
      </c>
      <c r="E13" s="53">
        <f>inflow_driven_model!BM8</f>
        <v>872.74931992920756</v>
      </c>
      <c r="F13" s="53">
        <f>inflow_driven_model!BN8</f>
        <v>883.42605389599339</v>
      </c>
      <c r="G13" s="53">
        <f>inflow_driven_model!BO8</f>
        <v>893.4434641180269</v>
      </c>
      <c r="H13" s="53">
        <f>inflow_driven_model!BP8</f>
        <v>902.81977012009156</v>
      </c>
      <c r="I13" s="53">
        <f>inflow_driven_model!BQ8</f>
        <v>911.57503647793055</v>
      </c>
      <c r="J13" s="53">
        <f>inflow_driven_model!BR8</f>
        <v>919.73063905612798</v>
      </c>
      <c r="K13" s="53">
        <f>inflow_driven_model!BS8</f>
        <v>927.30887067550793</v>
      </c>
      <c r="L13" s="53">
        <f>inflow_driven_model!BT8</f>
        <v>934.33292608807824</v>
      </c>
      <c r="M13" s="53">
        <f>inflow_driven_model!BU8</f>
        <v>940.82674071648944</v>
      </c>
      <c r="O13" s="233"/>
      <c r="Q13" s="141" t="s">
        <v>152</v>
      </c>
      <c r="R13" t="s">
        <v>129</v>
      </c>
      <c r="S13" s="220">
        <f>stock_driven_model!BL8</f>
        <v>861.39765233226353</v>
      </c>
      <c r="T13" s="53">
        <f>stock_driven_model!BM8</f>
        <v>872.74931992919301</v>
      </c>
      <c r="U13" s="53">
        <f>stock_driven_model!BN8</f>
        <v>883.43427675223211</v>
      </c>
      <c r="V13" s="53">
        <f>stock_driven_model!BO8</f>
        <v>893.48496715773217</v>
      </c>
      <c r="W13" s="53">
        <f>stock_driven_model!BP8</f>
        <v>902.91287858870783</v>
      </c>
      <c r="X13" s="53">
        <f>stock_driven_model!BQ8</f>
        <v>814.89009377553157</v>
      </c>
      <c r="Y13" s="53">
        <f>stock_driven_model!BR8</f>
        <v>823.06440863158787</v>
      </c>
      <c r="Z13" s="53">
        <f>stock_driven_model!BS8</f>
        <v>830.60092468650691</v>
      </c>
      <c r="AA13" s="53">
        <f>stock_driven_model!BT8</f>
        <v>837.5048354184255</v>
      </c>
      <c r="AB13" s="53">
        <f>stock_driven_model!BU8</f>
        <v>843.78764626718475</v>
      </c>
    </row>
    <row r="14" spans="2:28" x14ac:dyDescent="0.25">
      <c r="B14" s="141" t="s">
        <v>153</v>
      </c>
      <c r="C14" t="s">
        <v>129</v>
      </c>
      <c r="D14" s="220">
        <f>inflow_driven_model!BL9</f>
        <v>138.60234766774374</v>
      </c>
      <c r="E14" s="53">
        <f>inflow_driven_model!BM9</f>
        <v>133.31839844019123</v>
      </c>
      <c r="F14" s="53">
        <f>inflow_driven_model!BN9</f>
        <v>126.8890673319911</v>
      </c>
      <c r="G14" s="53">
        <f>inflow_driven_model!BO9</f>
        <v>118.69197262077796</v>
      </c>
      <c r="H14" s="53">
        <f>inflow_driven_model!BP9</f>
        <v>109.31566661871329</v>
      </c>
      <c r="I14" s="53">
        <f>inflow_driven_model!BQ9</f>
        <v>98.133312913108966</v>
      </c>
      <c r="J14" s="53">
        <f>inflow_driven_model!BR9</f>
        <v>87.550622987153474</v>
      </c>
      <c r="K14" s="53">
        <f>inflow_driven_model!BS9</f>
        <v>77.545304020015465</v>
      </c>
      <c r="L14" s="53">
        <f>inflow_driven_model!BT9</f>
        <v>68.094161259679822</v>
      </c>
      <c r="M14" s="53">
        <f>inflow_driven_model!BU9</f>
        <v>59.173259283510561</v>
      </c>
      <c r="O14" s="233"/>
      <c r="Q14" s="141" t="s">
        <v>153</v>
      </c>
      <c r="R14" t="s">
        <v>129</v>
      </c>
      <c r="S14" s="220">
        <f>stock_driven_model!BL9</f>
        <v>138.60234766774374</v>
      </c>
      <c r="T14" s="53">
        <f>stock_driven_model!BM9</f>
        <v>242.06783257011557</v>
      </c>
      <c r="U14" s="53">
        <f>stock_driven_model!BN9</f>
        <v>169.44748279907799</v>
      </c>
      <c r="V14" s="53">
        <f>stock_driven_model!BO9</f>
        <v>72.620349771030305</v>
      </c>
      <c r="W14" s="53">
        <f>stock_driven_model!BP9</f>
        <v>0</v>
      </c>
      <c r="X14" s="53">
        <f>stock_driven_model!BQ9</f>
        <v>0</v>
      </c>
      <c r="Y14" s="53">
        <f>stock_driven_model!BR9</f>
        <v>0</v>
      </c>
      <c r="Z14" s="53">
        <f>stock_driven_model!BS9</f>
        <v>0</v>
      </c>
      <c r="AA14" s="53">
        <f>stock_driven_model!BT9</f>
        <v>0</v>
      </c>
      <c r="AB14" s="53">
        <f>stock_driven_model!BU9</f>
        <v>0</v>
      </c>
    </row>
    <row r="15" spans="2:28" x14ac:dyDescent="0.25">
      <c r="B15" t="s">
        <v>116</v>
      </c>
      <c r="C15" t="s">
        <v>129</v>
      </c>
      <c r="D15" s="220">
        <f>inflow_driven_model!BL6</f>
        <v>861.39765233225626</v>
      </c>
      <c r="E15" s="53">
        <f>inflow_driven_model!BM6</f>
        <v>872.74931992920756</v>
      </c>
      <c r="F15" s="53">
        <f>inflow_driven_model!BN6</f>
        <v>883.42605389599339</v>
      </c>
      <c r="G15" s="53">
        <f>inflow_driven_model!BO6</f>
        <v>893.4434641180269</v>
      </c>
      <c r="H15" s="53">
        <f>inflow_driven_model!BP6</f>
        <v>902.81977012009156</v>
      </c>
      <c r="I15" s="53">
        <f>inflow_driven_model!BQ6</f>
        <v>911.57503647793055</v>
      </c>
      <c r="J15" s="53">
        <f>inflow_driven_model!BR6</f>
        <v>919.73063905612798</v>
      </c>
      <c r="K15" s="53">
        <f>inflow_driven_model!BS6</f>
        <v>927.30887067550793</v>
      </c>
      <c r="L15" s="53">
        <f>inflow_driven_model!BT6</f>
        <v>934.33292608807824</v>
      </c>
      <c r="M15" s="53">
        <f>inflow_driven_model!BU6</f>
        <v>940.82674071648944</v>
      </c>
      <c r="O15" s="233"/>
      <c r="Q15" t="s">
        <v>116</v>
      </c>
      <c r="R15" t="s">
        <v>129</v>
      </c>
      <c r="S15" s="220">
        <f>stock_driven_model!BL6</f>
        <v>861.39765233226353</v>
      </c>
      <c r="T15" s="53">
        <f>stock_driven_model!BM6</f>
        <v>872.74931992919301</v>
      </c>
      <c r="U15" s="53">
        <f>stock_driven_model!BN6</f>
        <v>883.43427675223211</v>
      </c>
      <c r="V15" s="53">
        <f>stock_driven_model!BO6</f>
        <v>893.48496715773217</v>
      </c>
      <c r="W15" s="53">
        <f>stock_driven_model!BP6</f>
        <v>902.91287858870783</v>
      </c>
      <c r="X15" s="53">
        <f>stock_driven_model!BQ6</f>
        <v>911.71722680357198</v>
      </c>
      <c r="Y15" s="53">
        <f>stock_driven_model!BR6</f>
        <v>919.89154165963555</v>
      </c>
      <c r="Z15" s="53">
        <f>stock_driven_model!BS6</f>
        <v>927.4280577145546</v>
      </c>
      <c r="AA15" s="53">
        <f>stock_driven_model!BT6</f>
        <v>934.33196844647318</v>
      </c>
      <c r="AB15" s="53">
        <f>stock_driven_model!BU6</f>
        <v>940.61477929522516</v>
      </c>
    </row>
    <row r="16" spans="2:28" x14ac:dyDescent="0.25">
      <c r="O16" s="233"/>
    </row>
    <row r="17" spans="2:28" x14ac:dyDescent="0.25">
      <c r="B17" s="9" t="s">
        <v>114</v>
      </c>
      <c r="D17">
        <v>1</v>
      </c>
      <c r="E17">
        <v>2</v>
      </c>
      <c r="F17">
        <v>3</v>
      </c>
      <c r="G17">
        <v>4</v>
      </c>
      <c r="H17">
        <v>5</v>
      </c>
      <c r="I17">
        <v>6</v>
      </c>
      <c r="J17">
        <v>7</v>
      </c>
      <c r="K17">
        <v>8</v>
      </c>
      <c r="L17">
        <v>9</v>
      </c>
      <c r="M17">
        <v>10</v>
      </c>
      <c r="O17" s="233"/>
      <c r="Q17" s="9" t="s">
        <v>114</v>
      </c>
      <c r="S17">
        <v>1</v>
      </c>
      <c r="T17">
        <v>2</v>
      </c>
      <c r="U17">
        <v>3</v>
      </c>
      <c r="V17">
        <v>4</v>
      </c>
      <c r="W17">
        <v>5</v>
      </c>
      <c r="X17">
        <v>6</v>
      </c>
      <c r="Y17">
        <v>7</v>
      </c>
      <c r="Z17">
        <v>8</v>
      </c>
      <c r="AA17">
        <v>9</v>
      </c>
      <c r="AB17">
        <v>10</v>
      </c>
    </row>
    <row r="18" spans="2:28" x14ac:dyDescent="0.25">
      <c r="B18" t="s">
        <v>38</v>
      </c>
      <c r="C18" t="s">
        <v>113</v>
      </c>
      <c r="D18" s="220">
        <f>'yr1'!G40</f>
        <v>125645.00000000001</v>
      </c>
      <c r="E18" s="53">
        <f>'yr2'!G40</f>
        <v>128787.15893287677</v>
      </c>
      <c r="F18" s="53">
        <f>'yr3'!G46</f>
        <v>131533.4676203063</v>
      </c>
      <c r="G18" s="53">
        <f>'yr4'!G46</f>
        <v>133786.64297349879</v>
      </c>
      <c r="H18" s="53">
        <f>'yr5'!G46</f>
        <v>135609.53860298515</v>
      </c>
      <c r="I18" s="53">
        <f>'yr6'!G46</f>
        <v>136907.03377306895</v>
      </c>
      <c r="J18" s="53">
        <f>'yr7'!G46</f>
        <v>137998.25198683058</v>
      </c>
      <c r="K18" s="53">
        <f>'yr8'!G46</f>
        <v>138881.42472165072</v>
      </c>
      <c r="L18" s="53">
        <f>'yr9'!G46</f>
        <v>139554.71127241181</v>
      </c>
      <c r="M18" s="53">
        <f>'yr10'!G46</f>
        <v>140016.19999999998</v>
      </c>
      <c r="O18" s="233"/>
      <c r="Q18" t="s">
        <v>38</v>
      </c>
      <c r="R18" t="s">
        <v>113</v>
      </c>
      <c r="S18" s="220">
        <f>(Substitution_total!H3)*(SUM(S13:S14))</f>
        <v>125645.00000000093</v>
      </c>
      <c r="T18" s="53">
        <f>(Substitution_total!H4)*(SUM(T13:T14))</f>
        <v>142708.22050897853</v>
      </c>
      <c r="U18" s="53">
        <f>(Substitution_total!H5)*(SUM(U13:U14))</f>
        <v>137075.2410986656</v>
      </c>
      <c r="V18" s="53">
        <f>(Substitution_total!H6)*(SUM(V13:V14))</f>
        <v>127702.26436020198</v>
      </c>
      <c r="W18" s="53">
        <f>(Substitution_total!H7)*(SUM(W13:W14))</f>
        <v>120975.50823695358</v>
      </c>
      <c r="X18" s="53">
        <f>(Substitution_total!H8)*(SUM(X13:X14))</f>
        <v>110491.49554636309</v>
      </c>
      <c r="Y18" s="53">
        <f>(Substitution_total!H9)*(SUM(Y13:Y14))</f>
        <v>112760.41155906368</v>
      </c>
      <c r="Z18" s="53">
        <f>(Substitution_total!H10)*(SUM(Z13:Z14))</f>
        <v>114797.79126213615</v>
      </c>
      <c r="AA18" s="53">
        <f>(Substitution_total!H11)*(SUM(AA13:AA14))</f>
        <v>116594.75982966932</v>
      </c>
      <c r="AB18" s="53">
        <f>(Substitution_total!H12)*(SUM(AB13:AB14))</f>
        <v>118143.93983727536</v>
      </c>
    </row>
    <row r="19" spans="2:28" x14ac:dyDescent="0.25">
      <c r="B19" t="s">
        <v>40</v>
      </c>
      <c r="C19" t="s">
        <v>113</v>
      </c>
      <c r="D19" s="220">
        <f>'yr1'!G41</f>
        <v>284076.87500000006</v>
      </c>
      <c r="E19" s="53">
        <f>'yr2'!G41</f>
        <v>275340.6210297111</v>
      </c>
      <c r="F19" s="53">
        <f>'yr3'!G47</f>
        <v>266556.65413342119</v>
      </c>
      <c r="G19" s="53">
        <f>'yr4'!G47</f>
        <v>257609.67288742532</v>
      </c>
      <c r="H19" s="53">
        <f>'yr5'!G47</f>
        <v>248698.10224457667</v>
      </c>
      <c r="I19" s="53">
        <f>'yr6'!G47</f>
        <v>239704.86602489339</v>
      </c>
      <c r="J19" s="53">
        <f>'yr7'!G47</f>
        <v>231223.35271846483</v>
      </c>
      <c r="K19" s="53">
        <f>'yr8'!G47</f>
        <v>223229.65480947355</v>
      </c>
      <c r="L19" s="53">
        <f>'yr9'!G47</f>
        <v>215700.31035727632</v>
      </c>
      <c r="M19" s="53">
        <f>'yr10'!G47</f>
        <v>208612.30000000002</v>
      </c>
      <c r="O19" s="233"/>
      <c r="Q19" t="s">
        <v>40</v>
      </c>
      <c r="R19" t="s">
        <v>113</v>
      </c>
      <c r="S19" s="220">
        <f>(Substitution_total!I3)*(SUM(S13:S14))</f>
        <v>284076.8750000021</v>
      </c>
      <c r="T19" s="53">
        <f>(Substitution_total!I4)*(SUM(T13:T14))</f>
        <v>305103.16701268812</v>
      </c>
      <c r="U19" s="53">
        <f>(Substitution_total!I5)*(SUM(U13:U14))</f>
        <v>277787.23007034522</v>
      </c>
      <c r="V19" s="53">
        <f>(Substitution_total!I6)*(SUM(V13:V14))</f>
        <v>245894.04306475967</v>
      </c>
      <c r="W19" s="53">
        <f>(Substitution_total!I7)*(SUM(W13:W14))</f>
        <v>221860.34718903783</v>
      </c>
      <c r="X19" s="53">
        <f>(Substitution_total!I8)*(SUM(X13:X14))</f>
        <v>193454.99209874059</v>
      </c>
      <c r="Y19" s="53">
        <f>(Substitution_total!I9)*(SUM(Y13:Y14))</f>
        <v>188936.0194003676</v>
      </c>
      <c r="Z19" s="53">
        <f>(Substitution_total!I10)*(SUM(Z13:Z14))</f>
        <v>184519.06990223785</v>
      </c>
      <c r="AA19" s="53">
        <f>(Substitution_total!I11)*(SUM(AA13:AA14))</f>
        <v>180212.66105591884</v>
      </c>
      <c r="AB19" s="53">
        <f>(Substitution_total!I12)*(SUM(AB13:AB14))</f>
        <v>176024.48159938384</v>
      </c>
    </row>
    <row r="20" spans="2:28" x14ac:dyDescent="0.25">
      <c r="B20" t="s">
        <v>39</v>
      </c>
      <c r="C20" t="s">
        <v>113</v>
      </c>
      <c r="D20" s="220">
        <f>'yr1'!G42</f>
        <v>7556.3750000000009</v>
      </c>
      <c r="E20" s="53">
        <f>'yr2'!G42</f>
        <v>8246.2378349941591</v>
      </c>
      <c r="F20" s="53">
        <f>'yr3'!G48</f>
        <v>8941.5581501503439</v>
      </c>
      <c r="G20" s="53">
        <f>'yr4'!G48</f>
        <v>9632.1285826859712</v>
      </c>
      <c r="H20" s="53">
        <f>'yr5'!G48</f>
        <v>10318.399802886892</v>
      </c>
      <c r="I20" s="53">
        <f>'yr6'!G48</f>
        <v>10989.197524673216</v>
      </c>
      <c r="J20" s="53">
        <f>'yr7'!G48</f>
        <v>11666.758552320262</v>
      </c>
      <c r="K20" s="53">
        <f>'yr8'!G48</f>
        <v>12350.312216566228</v>
      </c>
      <c r="L20" s="53">
        <f>'yr9'!G48</f>
        <v>13039.177092348051</v>
      </c>
      <c r="M20" s="53">
        <f>'yr10'!G48</f>
        <v>13732.760000000002</v>
      </c>
      <c r="O20" s="233"/>
      <c r="Q20" t="s">
        <v>39</v>
      </c>
      <c r="R20" t="s">
        <v>113</v>
      </c>
      <c r="S20" s="220">
        <f>(Substitution_total!J3)*(SUM(S13:S14))</f>
        <v>7556.3750000000555</v>
      </c>
      <c r="T20" s="53">
        <f>(Substitution_total!J4)*(SUM(T13:T14))</f>
        <v>9137.6029805826656</v>
      </c>
      <c r="U20" s="53">
        <f>(Substitution_total!J5)*(SUM(U13:U14))</f>
        <v>9318.28424661996</v>
      </c>
      <c r="V20" s="53">
        <f>(Substitution_total!J6)*(SUM(V13:V14))</f>
        <v>9194.0765032969375</v>
      </c>
      <c r="W20" s="53">
        <f>(Substitution_total!J7)*(SUM(W13:W14))</f>
        <v>9204.910459881512</v>
      </c>
      <c r="X20" s="53">
        <f>(Substitution_total!J8)*(SUM(X13:X14))</f>
        <v>8868.8859578110532</v>
      </c>
      <c r="Y20" s="53">
        <f>(Substitution_total!J9)*(SUM(Y13:Y14))</f>
        <v>9533.080868628711</v>
      </c>
      <c r="Z20" s="53">
        <f>(Substitution_total!J10)*(SUM(Z13:Z14))</f>
        <v>10208.626291825158</v>
      </c>
      <c r="AA20" s="53">
        <f>(Substitution_total!J11)*(SUM(AA13:AA14))</f>
        <v>10893.933336949198</v>
      </c>
      <c r="AB20" s="53">
        <f>(Substitution_total!J12)*(SUM(AB13:AB14))</f>
        <v>11587.533237152145</v>
      </c>
    </row>
    <row r="21" spans="2:28" x14ac:dyDescent="0.25">
      <c r="O21" s="233"/>
    </row>
    <row r="22" spans="2:28" x14ac:dyDescent="0.25">
      <c r="B22" s="9" t="s">
        <v>117</v>
      </c>
      <c r="D22">
        <v>1</v>
      </c>
      <c r="E22">
        <v>2</v>
      </c>
      <c r="F22">
        <v>3</v>
      </c>
      <c r="G22">
        <v>4</v>
      </c>
      <c r="H22">
        <v>5</v>
      </c>
      <c r="I22">
        <v>6</v>
      </c>
      <c r="J22">
        <v>7</v>
      </c>
      <c r="K22">
        <v>8</v>
      </c>
      <c r="L22">
        <v>9</v>
      </c>
      <c r="M22">
        <v>10</v>
      </c>
      <c r="O22" s="233"/>
      <c r="Q22" s="9" t="s">
        <v>117</v>
      </c>
      <c r="S22">
        <v>1</v>
      </c>
      <c r="T22">
        <v>2</v>
      </c>
      <c r="U22">
        <v>3</v>
      </c>
      <c r="V22">
        <v>4</v>
      </c>
      <c r="W22">
        <v>5</v>
      </c>
      <c r="X22">
        <v>6</v>
      </c>
      <c r="Y22">
        <v>7</v>
      </c>
      <c r="Z22">
        <v>8</v>
      </c>
      <c r="AA22">
        <v>9</v>
      </c>
      <c r="AB22">
        <v>10</v>
      </c>
    </row>
    <row r="23" spans="2:28" x14ac:dyDescent="0.25">
      <c r="B23" t="s">
        <v>38</v>
      </c>
      <c r="C23" t="s">
        <v>113</v>
      </c>
      <c r="D23" s="53">
        <f>S$15*Substitution_total!$H$3</f>
        <v>108230.30802728726</v>
      </c>
      <c r="E23" s="53">
        <f>T$15*Substitution_total!$H$3</f>
        <v>109656.58830250347</v>
      </c>
      <c r="F23" s="53">
        <f>U$15*Substitution_total!$H$3</f>
        <v>110999.09970253421</v>
      </c>
      <c r="G23" s="53">
        <f>V$15*Substitution_total!$H$3</f>
        <v>112261.91869853326</v>
      </c>
      <c r="H23" s="53">
        <f>W$15*Substitution_total!$H$3</f>
        <v>113446.48863027821</v>
      </c>
      <c r="I23" s="53">
        <f>X$15*Substitution_total!$H$3</f>
        <v>114552.7109617348</v>
      </c>
      <c r="J23" s="53">
        <f>Y$15*Substitution_total!$H$3</f>
        <v>115579.77275182492</v>
      </c>
      <c r="K23" s="53">
        <f>Z$15*Substitution_total!$H$3</f>
        <v>116526.69831154522</v>
      </c>
      <c r="L23" s="53">
        <f>AA$15*Substitution_total!$H$3</f>
        <v>117394.14017545713</v>
      </c>
      <c r="M23" s="53">
        <f>AB$15*Substitution_total!$H$3</f>
        <v>118183.54394454857</v>
      </c>
      <c r="O23" s="233"/>
      <c r="Q23" t="s">
        <v>38</v>
      </c>
      <c r="R23" t="s">
        <v>113</v>
      </c>
      <c r="S23" s="53">
        <f>S$15*Substitution_total!$H$3</f>
        <v>108230.30802728726</v>
      </c>
      <c r="T23" s="53">
        <f>T$15*Substitution_total!$H$3</f>
        <v>109656.58830250347</v>
      </c>
      <c r="U23" s="53">
        <f>U$15*Substitution_total!$H$3</f>
        <v>110999.09970253421</v>
      </c>
      <c r="V23" s="53">
        <f>V$15*Substitution_total!$H$3</f>
        <v>112261.91869853326</v>
      </c>
      <c r="W23" s="53">
        <f>W$15*Substitution_total!$H$3</f>
        <v>113446.48863027821</v>
      </c>
      <c r="X23" s="53">
        <f>X$15*Substitution_total!$H$3</f>
        <v>114552.7109617348</v>
      </c>
      <c r="Y23" s="53">
        <f>Y$15*Substitution_total!$H$3</f>
        <v>115579.77275182492</v>
      </c>
      <c r="Z23" s="53">
        <f>Z$15*Substitution_total!$H$3</f>
        <v>116526.69831154522</v>
      </c>
      <c r="AA23" s="53">
        <f>AA$15*Substitution_total!$H$3</f>
        <v>117394.14017545713</v>
      </c>
      <c r="AB23" s="53">
        <f>AB$15*Substitution_total!$H$3</f>
        <v>118183.54394454857</v>
      </c>
    </row>
    <row r="24" spans="2:28" x14ac:dyDescent="0.25">
      <c r="B24" t="s">
        <v>40</v>
      </c>
      <c r="C24" t="s">
        <v>113</v>
      </c>
      <c r="D24" s="53">
        <f>S$15*Substitution_total!$I$3</f>
        <v>244703.15320688591</v>
      </c>
      <c r="E24" s="53">
        <f>T$15*Substitution_total!$I$3</f>
        <v>247927.89946386041</v>
      </c>
      <c r="F24" s="53">
        <f>U$15*Substitution_total!$I$3</f>
        <v>250963.24860765928</v>
      </c>
      <c r="G24" s="53">
        <f>V$15*Substitution_total!$I$3</f>
        <v>253818.41732964621</v>
      </c>
      <c r="H24" s="53">
        <f>W$15*Substitution_total!$I$3</f>
        <v>256496.66894673454</v>
      </c>
      <c r="I24" s="53">
        <f>X$15*Substitution_total!$I$3</f>
        <v>258997.78067402498</v>
      </c>
      <c r="J24" s="53">
        <f>Y$15*Substitution_total!$I$3</f>
        <v>261319.91449360159</v>
      </c>
      <c r="K24" s="53">
        <f>Z$15*Substitution_total!$I$3</f>
        <v>263460.86442287033</v>
      </c>
      <c r="L24" s="53">
        <f>AA$15*Substitution_total!$I$3</f>
        <v>265422.10580887273</v>
      </c>
      <c r="M24" s="53">
        <f>AB$15*Substitution_total!$I$3</f>
        <v>267206.90708100231</v>
      </c>
      <c r="O24" s="233"/>
      <c r="Q24" t="s">
        <v>40</v>
      </c>
      <c r="R24" t="s">
        <v>113</v>
      </c>
      <c r="S24" s="53">
        <f>S$15*Substitution_total!$I$3</f>
        <v>244703.15320688591</v>
      </c>
      <c r="T24" s="53">
        <f>T$15*Substitution_total!$I$3</f>
        <v>247927.89946386041</v>
      </c>
      <c r="U24" s="53">
        <f>U$15*Substitution_total!$I$3</f>
        <v>250963.24860765928</v>
      </c>
      <c r="V24" s="53">
        <f>V$15*Substitution_total!$I$3</f>
        <v>253818.41732964621</v>
      </c>
      <c r="W24" s="53">
        <f>W$15*Substitution_total!$I$3</f>
        <v>256496.66894673454</v>
      </c>
      <c r="X24" s="53">
        <f>X$15*Substitution_total!$I$3</f>
        <v>258997.78067402498</v>
      </c>
      <c r="Y24" s="53">
        <f>Y$15*Substitution_total!$I$3</f>
        <v>261319.91449360159</v>
      </c>
      <c r="Z24" s="53">
        <f>Z$15*Substitution_total!$I$3</f>
        <v>263460.86442287033</v>
      </c>
      <c r="AA24" s="53">
        <f>AA$15*Substitution_total!$I$3</f>
        <v>265422.10580887273</v>
      </c>
      <c r="AB24" s="53">
        <f>AB$15*Substitution_total!$I$3</f>
        <v>267206.90708100231</v>
      </c>
    </row>
    <row r="25" spans="2:28" x14ac:dyDescent="0.25">
      <c r="B25" t="s">
        <v>39</v>
      </c>
      <c r="C25" t="s">
        <v>113</v>
      </c>
      <c r="D25" s="53">
        <f>S$15*Substitution_total!$J$3</f>
        <v>6509.0436851422082</v>
      </c>
      <c r="E25" s="53">
        <f>T$15*Substitution_total!$J$3</f>
        <v>6594.8211423799567</v>
      </c>
      <c r="F25" s="53">
        <f>U$15*Substitution_total!$J$3</f>
        <v>6675.5606829936487</v>
      </c>
      <c r="G25" s="53">
        <f>V$15*Substitution_total!$J$3</f>
        <v>6751.5074687065089</v>
      </c>
      <c r="H25" s="53">
        <f>W$15*Substitution_total!$J$3</f>
        <v>6822.748302945748</v>
      </c>
      <c r="I25" s="53">
        <f>X$15*Substitution_total!$J$3</f>
        <v>6889.2772596878422</v>
      </c>
      <c r="J25" s="53">
        <f>Y$15*Substitution_total!$J$3</f>
        <v>6951.0454481083298</v>
      </c>
      <c r="K25" s="53">
        <f>Z$15*Substitution_total!$J$3</f>
        <v>7007.9941896128184</v>
      </c>
      <c r="L25" s="53">
        <f>AA$15*Substitution_total!$J$3</f>
        <v>7060.1627280697194</v>
      </c>
      <c r="M25" s="53">
        <f>AB$15*Substitution_total!$J$3</f>
        <v>7107.6380028969579</v>
      </c>
      <c r="O25" s="233"/>
      <c r="Q25" t="s">
        <v>39</v>
      </c>
      <c r="R25" t="s">
        <v>113</v>
      </c>
      <c r="S25" s="53">
        <f>S$15*Substitution_total!$J$3</f>
        <v>6509.0436851422082</v>
      </c>
      <c r="T25" s="53">
        <f>T$15*Substitution_total!$J$3</f>
        <v>6594.8211423799567</v>
      </c>
      <c r="U25" s="53">
        <f>U$15*Substitution_total!$J$3</f>
        <v>6675.5606829936487</v>
      </c>
      <c r="V25" s="53">
        <f>V$15*Substitution_total!$J$3</f>
        <v>6751.5074687065089</v>
      </c>
      <c r="W25" s="53">
        <f>W$15*Substitution_total!$J$3</f>
        <v>6822.748302945748</v>
      </c>
      <c r="X25" s="53">
        <f>X$15*Substitution_total!$J$3</f>
        <v>6889.2772596878422</v>
      </c>
      <c r="Y25" s="53">
        <f>Y$15*Substitution_total!$J$3</f>
        <v>6951.0454481083298</v>
      </c>
      <c r="Z25" s="53">
        <f>Z$15*Substitution_total!$J$3</f>
        <v>7007.9941896128184</v>
      </c>
      <c r="AA25" s="53">
        <f>AA$15*Substitution_total!$J$3</f>
        <v>7060.1627280697194</v>
      </c>
      <c r="AB25" s="53">
        <f>AB$15*Substitution_total!$J$3</f>
        <v>7107.6380028969579</v>
      </c>
    </row>
    <row r="26" spans="2:28" x14ac:dyDescent="0.25">
      <c r="O26" s="233"/>
    </row>
    <row r="27" spans="2:28" x14ac:dyDescent="0.25">
      <c r="B27" s="9" t="s">
        <v>115</v>
      </c>
      <c r="D27">
        <v>1</v>
      </c>
      <c r="E27">
        <v>2</v>
      </c>
      <c r="F27">
        <v>3</v>
      </c>
      <c r="G27">
        <v>4</v>
      </c>
      <c r="H27">
        <v>5</v>
      </c>
      <c r="I27">
        <v>6</v>
      </c>
      <c r="J27">
        <v>7</v>
      </c>
      <c r="K27">
        <v>8</v>
      </c>
      <c r="L27">
        <v>9</v>
      </c>
      <c r="M27">
        <v>10</v>
      </c>
      <c r="O27" s="233"/>
      <c r="Q27" s="9" t="s">
        <v>115</v>
      </c>
      <c r="S27">
        <v>1</v>
      </c>
      <c r="T27">
        <v>2</v>
      </c>
      <c r="U27">
        <v>3</v>
      </c>
      <c r="V27">
        <v>4</v>
      </c>
      <c r="W27">
        <v>5</v>
      </c>
      <c r="X27">
        <v>6</v>
      </c>
      <c r="Y27">
        <v>7</v>
      </c>
      <c r="Z27">
        <v>8</v>
      </c>
      <c r="AA27">
        <v>9</v>
      </c>
      <c r="AB27">
        <v>10</v>
      </c>
    </row>
    <row r="28" spans="2:28" x14ac:dyDescent="0.25">
      <c r="B28" t="s">
        <v>124</v>
      </c>
      <c r="C28" t="s">
        <v>113</v>
      </c>
      <c r="D28" s="53">
        <f t="shared" ref="D28:M28" si="1">D23*D4</f>
        <v>54115.154013643631</v>
      </c>
      <c r="E28" s="53">
        <f t="shared" si="1"/>
        <v>57265.107224640706</v>
      </c>
      <c r="F28" s="53">
        <f t="shared" si="1"/>
        <v>60432.843171379733</v>
      </c>
      <c r="G28" s="53">
        <f t="shared" si="1"/>
        <v>63615.08726250218</v>
      </c>
      <c r="H28" s="53">
        <f t="shared" si="1"/>
        <v>66807.376637830501</v>
      </c>
      <c r="I28" s="53">
        <f t="shared" si="1"/>
        <v>70004.434476615701</v>
      </c>
      <c r="J28" s="53">
        <f t="shared" si="1"/>
        <v>73200.522742822446</v>
      </c>
      <c r="K28" s="53">
        <f t="shared" si="1"/>
        <v>76389.724448679626</v>
      </c>
      <c r="L28" s="53">
        <f t="shared" si="1"/>
        <v>79567.139452254269</v>
      </c>
      <c r="M28" s="53">
        <f t="shared" si="1"/>
        <v>82728.480761183993</v>
      </c>
      <c r="O28" s="233"/>
      <c r="Q28" t="s">
        <v>124</v>
      </c>
      <c r="R28" t="s">
        <v>113</v>
      </c>
      <c r="S28" s="53">
        <f t="shared" ref="S28:AB30" si="2">S23*D4</f>
        <v>54115.154013643631</v>
      </c>
      <c r="T28" s="53">
        <f t="shared" si="2"/>
        <v>57265.107224640706</v>
      </c>
      <c r="U28" s="53">
        <f t="shared" si="2"/>
        <v>60432.843171379733</v>
      </c>
      <c r="V28" s="53">
        <f t="shared" si="2"/>
        <v>63615.08726250218</v>
      </c>
      <c r="W28" s="53">
        <f t="shared" si="2"/>
        <v>66807.376637830501</v>
      </c>
      <c r="X28" s="53">
        <f t="shared" si="2"/>
        <v>70004.434476615701</v>
      </c>
      <c r="Y28" s="53">
        <f t="shared" si="2"/>
        <v>73200.522742822446</v>
      </c>
      <c r="Z28" s="53">
        <f t="shared" si="2"/>
        <v>76389.724448679626</v>
      </c>
      <c r="AA28" s="53">
        <f t="shared" si="2"/>
        <v>79567.139452254269</v>
      </c>
      <c r="AB28" s="53">
        <f t="shared" si="2"/>
        <v>82728.480761183993</v>
      </c>
    </row>
    <row r="29" spans="2:28" x14ac:dyDescent="0.25">
      <c r="B29" t="s">
        <v>125</v>
      </c>
      <c r="C29" t="s">
        <v>113</v>
      </c>
      <c r="D29" s="53">
        <f t="shared" ref="D29:M29" si="3">D24*D5</f>
        <v>4894.0630641377184</v>
      </c>
      <c r="E29" s="53">
        <f t="shared" si="3"/>
        <v>5784.9843208234097</v>
      </c>
      <c r="F29" s="53">
        <f t="shared" si="3"/>
        <v>6692.3532962042482</v>
      </c>
      <c r="G29" s="53">
        <f t="shared" si="3"/>
        <v>7614.5525198893856</v>
      </c>
      <c r="H29" s="53">
        <f t="shared" si="3"/>
        <v>8549.8889648911518</v>
      </c>
      <c r="I29" s="53">
        <f t="shared" si="3"/>
        <v>9496.5852913809158</v>
      </c>
      <c r="J29" s="53">
        <f t="shared" si="3"/>
        <v>10452.796579744065</v>
      </c>
      <c r="K29" s="53">
        <f t="shared" si="3"/>
        <v>11416.637458324381</v>
      </c>
      <c r="L29" s="53">
        <f t="shared" si="3"/>
        <v>12386.364937747394</v>
      </c>
      <c r="M29" s="53">
        <f t="shared" si="3"/>
        <v>13360.345354050116</v>
      </c>
      <c r="O29" s="233"/>
      <c r="Q29" t="s">
        <v>125</v>
      </c>
      <c r="R29" t="s">
        <v>113</v>
      </c>
      <c r="S29" s="53">
        <f t="shared" si="2"/>
        <v>4894.0630641377184</v>
      </c>
      <c r="T29" s="53">
        <f t="shared" si="2"/>
        <v>5784.9843208234097</v>
      </c>
      <c r="U29" s="53">
        <f t="shared" si="2"/>
        <v>6692.3532962042482</v>
      </c>
      <c r="V29" s="53">
        <f t="shared" si="2"/>
        <v>7614.5525198893856</v>
      </c>
      <c r="W29" s="53">
        <f t="shared" si="2"/>
        <v>8549.8889648911518</v>
      </c>
      <c r="X29" s="53">
        <f t="shared" si="2"/>
        <v>9496.5852913809158</v>
      </c>
      <c r="Y29" s="53">
        <f t="shared" si="2"/>
        <v>10452.796579744065</v>
      </c>
      <c r="Z29" s="53">
        <f t="shared" si="2"/>
        <v>11416.637458324381</v>
      </c>
      <c r="AA29" s="53">
        <f t="shared" si="2"/>
        <v>12386.364937747394</v>
      </c>
      <c r="AB29" s="53">
        <f t="shared" si="2"/>
        <v>13360.345354050116</v>
      </c>
    </row>
    <row r="30" spans="2:28" x14ac:dyDescent="0.25">
      <c r="B30" t="s">
        <v>126</v>
      </c>
      <c r="C30" t="s">
        <v>113</v>
      </c>
      <c r="D30" s="53">
        <f t="shared" ref="D30:M30" si="4">D25*D6</f>
        <v>1952.7131055426623</v>
      </c>
      <c r="E30" s="53">
        <f t="shared" si="4"/>
        <v>2051.7221331848755</v>
      </c>
      <c r="F30" s="53">
        <f t="shared" si="4"/>
        <v>2151.013997853509</v>
      </c>
      <c r="G30" s="53">
        <f t="shared" si="4"/>
        <v>2250.5024895688362</v>
      </c>
      <c r="H30" s="53">
        <f t="shared" si="4"/>
        <v>2350.0577487924243</v>
      </c>
      <c r="I30" s="53">
        <f t="shared" si="4"/>
        <v>2449.5208034445664</v>
      </c>
      <c r="J30" s="53">
        <f t="shared" si="4"/>
        <v>2548.7166643063879</v>
      </c>
      <c r="K30" s="53">
        <f t="shared" si="4"/>
        <v>2647.4644716315092</v>
      </c>
      <c r="L30" s="53">
        <f t="shared" si="4"/>
        <v>2745.6188386937797</v>
      </c>
      <c r="M30" s="53">
        <f t="shared" si="4"/>
        <v>2843.0552011587833</v>
      </c>
      <c r="O30" s="233"/>
      <c r="Q30" t="s">
        <v>126</v>
      </c>
      <c r="R30" t="s">
        <v>113</v>
      </c>
      <c r="S30" s="53">
        <f t="shared" si="2"/>
        <v>1952.7131055426623</v>
      </c>
      <c r="T30" s="53">
        <f t="shared" si="2"/>
        <v>2051.7221331848755</v>
      </c>
      <c r="U30" s="53">
        <f t="shared" si="2"/>
        <v>2151.013997853509</v>
      </c>
      <c r="V30" s="53">
        <f t="shared" si="2"/>
        <v>2250.5024895688362</v>
      </c>
      <c r="W30" s="53">
        <f t="shared" si="2"/>
        <v>2350.0577487924243</v>
      </c>
      <c r="X30" s="53">
        <f t="shared" si="2"/>
        <v>2449.5208034445664</v>
      </c>
      <c r="Y30" s="53">
        <f t="shared" si="2"/>
        <v>2548.7166643063879</v>
      </c>
      <c r="Z30" s="53">
        <f t="shared" si="2"/>
        <v>2647.4644716315092</v>
      </c>
      <c r="AA30" s="53">
        <f t="shared" si="2"/>
        <v>2745.6188386937797</v>
      </c>
      <c r="AB30" s="53">
        <f t="shared" si="2"/>
        <v>2843.0552011587833</v>
      </c>
    </row>
    <row r="31" spans="2:28" x14ac:dyDescent="0.25">
      <c r="O31" s="233"/>
    </row>
    <row r="32" spans="2:28" x14ac:dyDescent="0.25">
      <c r="B32" s="9" t="s">
        <v>120</v>
      </c>
      <c r="D32">
        <v>1</v>
      </c>
      <c r="E32">
        <v>2</v>
      </c>
      <c r="F32">
        <v>3</v>
      </c>
      <c r="G32">
        <v>4</v>
      </c>
      <c r="H32">
        <v>5</v>
      </c>
      <c r="I32">
        <v>6</v>
      </c>
      <c r="J32">
        <v>7</v>
      </c>
      <c r="K32">
        <v>8</v>
      </c>
      <c r="L32">
        <v>9</v>
      </c>
      <c r="M32">
        <v>10</v>
      </c>
      <c r="O32" s="233"/>
      <c r="Q32" s="9" t="s">
        <v>120</v>
      </c>
      <c r="S32">
        <v>1</v>
      </c>
      <c r="T32">
        <v>2</v>
      </c>
      <c r="U32">
        <v>3</v>
      </c>
      <c r="V32">
        <v>4</v>
      </c>
      <c r="W32">
        <v>5</v>
      </c>
      <c r="X32">
        <v>6</v>
      </c>
      <c r="Y32">
        <v>7</v>
      </c>
      <c r="Z32">
        <v>8</v>
      </c>
      <c r="AA32">
        <v>9</v>
      </c>
      <c r="AB32">
        <v>10</v>
      </c>
    </row>
    <row r="33" spans="2:28" x14ac:dyDescent="0.25">
      <c r="B33" t="s">
        <v>121</v>
      </c>
      <c r="C33" t="s">
        <v>113</v>
      </c>
      <c r="D33" s="53">
        <f t="shared" ref="D33:M33" si="5">D18-D28</f>
        <v>71529.845986356377</v>
      </c>
      <c r="E33" s="53">
        <f t="shared" si="5"/>
        <v>71522.051708236075</v>
      </c>
      <c r="F33" s="53">
        <f t="shared" si="5"/>
        <v>71100.624448926566</v>
      </c>
      <c r="G33" s="53">
        <f t="shared" si="5"/>
        <v>70171.555710996618</v>
      </c>
      <c r="H33" s="53">
        <f t="shared" si="5"/>
        <v>68802.16196515465</v>
      </c>
      <c r="I33" s="53">
        <f t="shared" si="5"/>
        <v>66902.599296453249</v>
      </c>
      <c r="J33" s="53">
        <f t="shared" si="5"/>
        <v>64797.729244008136</v>
      </c>
      <c r="K33" s="53">
        <f t="shared" si="5"/>
        <v>62491.700272971095</v>
      </c>
      <c r="L33" s="53">
        <f t="shared" si="5"/>
        <v>59987.571820157536</v>
      </c>
      <c r="M33" s="53">
        <f t="shared" si="5"/>
        <v>57287.719238815989</v>
      </c>
      <c r="O33" s="233"/>
      <c r="Q33" t="s">
        <v>121</v>
      </c>
      <c r="R33" t="s">
        <v>113</v>
      </c>
      <c r="S33" s="53">
        <f t="shared" ref="S33:AB33" si="6">S18-S28</f>
        <v>71529.845986357308</v>
      </c>
      <c r="T33" s="53">
        <f t="shared" si="6"/>
        <v>85443.113284337829</v>
      </c>
      <c r="U33" s="53">
        <f t="shared" si="6"/>
        <v>76642.397927285871</v>
      </c>
      <c r="V33" s="53">
        <f t="shared" si="6"/>
        <v>64087.177097699801</v>
      </c>
      <c r="W33" s="53">
        <f t="shared" si="6"/>
        <v>54168.13159912308</v>
      </c>
      <c r="X33" s="53">
        <f t="shared" si="6"/>
        <v>40487.061069747389</v>
      </c>
      <c r="Y33" s="53">
        <f t="shared" si="6"/>
        <v>39559.888816241233</v>
      </c>
      <c r="Z33" s="53">
        <f t="shared" si="6"/>
        <v>38408.06681345652</v>
      </c>
      <c r="AA33" s="53">
        <f t="shared" si="6"/>
        <v>37027.620377415049</v>
      </c>
      <c r="AB33" s="53">
        <f t="shared" si="6"/>
        <v>35415.459076091371</v>
      </c>
    </row>
    <row r="34" spans="2:28" x14ac:dyDescent="0.25">
      <c r="B34" t="s">
        <v>122</v>
      </c>
      <c r="C34" t="s">
        <v>113</v>
      </c>
      <c r="D34" s="53">
        <f t="shared" ref="D34:M34" si="7">D19-D29</f>
        <v>279182.81193586235</v>
      </c>
      <c r="E34" s="53">
        <f t="shared" si="7"/>
        <v>269555.6367088877</v>
      </c>
      <c r="F34" s="53">
        <f t="shared" si="7"/>
        <v>259864.30083721696</v>
      </c>
      <c r="G34" s="53">
        <f t="shared" si="7"/>
        <v>249995.12036753594</v>
      </c>
      <c r="H34" s="53">
        <f t="shared" si="7"/>
        <v>240148.21327968553</v>
      </c>
      <c r="I34" s="53">
        <f t="shared" si="7"/>
        <v>230208.28073351248</v>
      </c>
      <c r="J34" s="53">
        <f t="shared" si="7"/>
        <v>220770.55613872077</v>
      </c>
      <c r="K34" s="53">
        <f t="shared" si="7"/>
        <v>211813.01735114917</v>
      </c>
      <c r="L34" s="53">
        <f t="shared" si="7"/>
        <v>203313.94541952893</v>
      </c>
      <c r="M34" s="53">
        <f t="shared" si="7"/>
        <v>195251.95464594991</v>
      </c>
      <c r="O34" s="233"/>
      <c r="Q34" t="s">
        <v>122</v>
      </c>
      <c r="R34" t="s">
        <v>113</v>
      </c>
      <c r="S34" s="53">
        <f t="shared" ref="S34:AB34" si="8">S19-S29</f>
        <v>279182.81193586439</v>
      </c>
      <c r="T34" s="53">
        <f t="shared" si="8"/>
        <v>299318.18269186473</v>
      </c>
      <c r="U34" s="53">
        <f t="shared" si="8"/>
        <v>271094.87677414098</v>
      </c>
      <c r="V34" s="53">
        <f t="shared" si="8"/>
        <v>238279.49054487029</v>
      </c>
      <c r="W34" s="53">
        <f t="shared" si="8"/>
        <v>213310.45822414669</v>
      </c>
      <c r="X34" s="53">
        <f t="shared" si="8"/>
        <v>183958.40680735969</v>
      </c>
      <c r="Y34" s="53">
        <f t="shared" si="8"/>
        <v>178483.22282062354</v>
      </c>
      <c r="Z34" s="53">
        <f t="shared" si="8"/>
        <v>173102.43244391348</v>
      </c>
      <c r="AA34" s="53">
        <f t="shared" si="8"/>
        <v>167826.29611817145</v>
      </c>
      <c r="AB34" s="53">
        <f t="shared" si="8"/>
        <v>162664.13624533374</v>
      </c>
    </row>
    <row r="35" spans="2:28" x14ac:dyDescent="0.25">
      <c r="B35" t="s">
        <v>123</v>
      </c>
      <c r="C35" t="s">
        <v>113</v>
      </c>
      <c r="D35" s="53">
        <f t="shared" ref="D35:M35" si="9">D20-D30</f>
        <v>5603.6618944573383</v>
      </c>
      <c r="E35" s="53">
        <f t="shared" si="9"/>
        <v>6194.5157018092832</v>
      </c>
      <c r="F35" s="53">
        <f t="shared" si="9"/>
        <v>6790.5441522968349</v>
      </c>
      <c r="G35" s="53">
        <f t="shared" si="9"/>
        <v>7381.6260931171346</v>
      </c>
      <c r="H35" s="53">
        <f t="shared" si="9"/>
        <v>7968.342054094468</v>
      </c>
      <c r="I35" s="53">
        <f t="shared" si="9"/>
        <v>8539.6767212286504</v>
      </c>
      <c r="J35" s="53">
        <f t="shared" si="9"/>
        <v>9118.0418880138732</v>
      </c>
      <c r="K35" s="53">
        <f t="shared" si="9"/>
        <v>9702.8477449347192</v>
      </c>
      <c r="L35" s="53">
        <f t="shared" si="9"/>
        <v>10293.558253654272</v>
      </c>
      <c r="M35" s="53">
        <f t="shared" si="9"/>
        <v>10889.70479884122</v>
      </c>
      <c r="O35" s="233"/>
      <c r="Q35" t="s">
        <v>123</v>
      </c>
      <c r="R35" t="s">
        <v>113</v>
      </c>
      <c r="S35" s="53">
        <f t="shared" ref="S35:AB35" si="10">S20-S30</f>
        <v>5603.6618944573929</v>
      </c>
      <c r="T35" s="53">
        <f t="shared" si="10"/>
        <v>7085.8808473977897</v>
      </c>
      <c r="U35" s="53">
        <f t="shared" si="10"/>
        <v>7167.270248766451</v>
      </c>
      <c r="V35" s="53">
        <f t="shared" si="10"/>
        <v>6943.5740137281009</v>
      </c>
      <c r="W35" s="53">
        <f t="shared" si="10"/>
        <v>6854.8527110890882</v>
      </c>
      <c r="X35" s="53">
        <f t="shared" si="10"/>
        <v>6419.3651543664873</v>
      </c>
      <c r="Y35" s="53">
        <f t="shared" si="10"/>
        <v>6984.3642043223226</v>
      </c>
      <c r="Z35" s="53">
        <f t="shared" si="10"/>
        <v>7561.161820193649</v>
      </c>
      <c r="AA35" s="53">
        <f t="shared" si="10"/>
        <v>8148.3144982554186</v>
      </c>
      <c r="AB35" s="53">
        <f t="shared" si="10"/>
        <v>8744.4780359933611</v>
      </c>
    </row>
    <row r="36" spans="2:28" x14ac:dyDescent="0.25">
      <c r="O36" s="233"/>
    </row>
    <row r="37" spans="2:28" x14ac:dyDescent="0.25">
      <c r="O37" s="233"/>
    </row>
    <row r="38" spans="2:28" x14ac:dyDescent="0.25">
      <c r="O38" s="233"/>
    </row>
    <row r="39" spans="2:28" x14ac:dyDescent="0.25">
      <c r="O39" s="233"/>
    </row>
    <row r="40" spans="2:28" x14ac:dyDescent="0.25">
      <c r="O40" s="233"/>
    </row>
    <row r="41" spans="2:28" x14ac:dyDescent="0.25">
      <c r="O41" s="233"/>
    </row>
    <row r="42" spans="2:28" x14ac:dyDescent="0.25">
      <c r="O42" s="233"/>
    </row>
    <row r="43" spans="2:28" x14ac:dyDescent="0.25">
      <c r="O43" s="233"/>
    </row>
    <row r="44" spans="2:28" x14ac:dyDescent="0.25">
      <c r="O44" s="233"/>
    </row>
    <row r="45" spans="2:28" x14ac:dyDescent="0.25">
      <c r="O45" s="233"/>
    </row>
    <row r="46" spans="2:28" x14ac:dyDescent="0.25">
      <c r="O46" s="233"/>
    </row>
    <row r="47" spans="2:28" x14ac:dyDescent="0.25">
      <c r="O47" s="233"/>
    </row>
    <row r="48" spans="2:28" x14ac:dyDescent="0.25">
      <c r="O48" s="233"/>
    </row>
    <row r="49" spans="15:15" x14ac:dyDescent="0.25">
      <c r="O49" s="233"/>
    </row>
    <row r="50" spans="15:15" x14ac:dyDescent="0.25">
      <c r="O50" s="233"/>
    </row>
    <row r="51" spans="15:15" x14ac:dyDescent="0.25">
      <c r="O51" s="233"/>
    </row>
    <row r="52" spans="15:15" x14ac:dyDescent="0.25">
      <c r="O52" s="233"/>
    </row>
    <row r="53" spans="15:15" x14ac:dyDescent="0.25">
      <c r="O53" s="233"/>
    </row>
    <row r="54" spans="15:15" x14ac:dyDescent="0.25">
      <c r="O54" s="233"/>
    </row>
    <row r="55" spans="15:15" x14ac:dyDescent="0.25">
      <c r="O55" s="233"/>
    </row>
    <row r="56" spans="15:15" x14ac:dyDescent="0.25">
      <c r="O56" s="233"/>
    </row>
    <row r="57" spans="15:15" x14ac:dyDescent="0.25">
      <c r="O57" s="233"/>
    </row>
    <row r="58" spans="15:15" x14ac:dyDescent="0.25">
      <c r="O58" s="233"/>
    </row>
    <row r="59" spans="15:15" x14ac:dyDescent="0.25">
      <c r="O59" s="233"/>
    </row>
    <row r="60" spans="15:15" x14ac:dyDescent="0.25">
      <c r="O60" s="233"/>
    </row>
    <row r="61" spans="15:15" x14ac:dyDescent="0.25">
      <c r="O61" s="233"/>
    </row>
    <row r="62" spans="15:15" x14ac:dyDescent="0.25">
      <c r="O62" s="233"/>
    </row>
    <row r="63" spans="15:15" x14ac:dyDescent="0.25">
      <c r="O63" s="233"/>
    </row>
    <row r="64" spans="15:15" x14ac:dyDescent="0.25">
      <c r="O64" s="233"/>
    </row>
    <row r="65" spans="15:15" x14ac:dyDescent="0.25">
      <c r="O65" s="233"/>
    </row>
    <row r="66" spans="15:15" x14ac:dyDescent="0.25">
      <c r="O66" s="233"/>
    </row>
    <row r="67" spans="15:15" x14ac:dyDescent="0.25">
      <c r="O67" s="233"/>
    </row>
    <row r="68" spans="15:15" x14ac:dyDescent="0.25">
      <c r="O68" s="233"/>
    </row>
    <row r="69" spans="15:15" x14ac:dyDescent="0.25">
      <c r="O69" s="233"/>
    </row>
    <row r="70" spans="15:15" x14ac:dyDescent="0.25">
      <c r="O70" s="233"/>
    </row>
    <row r="71" spans="15:15" x14ac:dyDescent="0.25">
      <c r="O71" s="233"/>
    </row>
    <row r="72" spans="15:15" x14ac:dyDescent="0.25">
      <c r="O72" s="233"/>
    </row>
    <row r="73" spans="15:15" x14ac:dyDescent="0.25">
      <c r="O73" s="233"/>
    </row>
    <row r="74" spans="15:15" x14ac:dyDescent="0.25">
      <c r="O74" s="233"/>
    </row>
    <row r="75" spans="15:15" x14ac:dyDescent="0.25">
      <c r="O75" s="233"/>
    </row>
    <row r="76" spans="15:15" x14ac:dyDescent="0.25">
      <c r="O76" s="233"/>
    </row>
    <row r="77" spans="15:15" x14ac:dyDescent="0.25">
      <c r="O77" s="233"/>
    </row>
    <row r="78" spans="15:15" x14ac:dyDescent="0.25">
      <c r="O78" s="233"/>
    </row>
    <row r="79" spans="15:15" x14ac:dyDescent="0.25">
      <c r="O79" s="233"/>
    </row>
    <row r="80" spans="15:15" x14ac:dyDescent="0.25">
      <c r="O80" s="233"/>
    </row>
    <row r="81" spans="15:15" x14ac:dyDescent="0.25">
      <c r="O81" s="233"/>
    </row>
    <row r="82" spans="15:15" x14ac:dyDescent="0.25">
      <c r="O82" s="233"/>
    </row>
    <row r="83" spans="15:15" x14ac:dyDescent="0.25">
      <c r="O83" s="233"/>
    </row>
    <row r="84" spans="15:15" x14ac:dyDescent="0.25">
      <c r="O84" s="233"/>
    </row>
    <row r="85" spans="15:15" x14ac:dyDescent="0.25">
      <c r="O85" s="233"/>
    </row>
    <row r="86" spans="15:15" x14ac:dyDescent="0.25">
      <c r="O86" s="233"/>
    </row>
    <row r="87" spans="15:15" x14ac:dyDescent="0.25">
      <c r="O87" s="233"/>
    </row>
    <row r="88" spans="15:15" x14ac:dyDescent="0.25">
      <c r="O88" s="233"/>
    </row>
    <row r="89" spans="15:15" x14ac:dyDescent="0.25">
      <c r="O89" s="233"/>
    </row>
    <row r="90" spans="15:15" x14ac:dyDescent="0.25">
      <c r="O90" s="233"/>
    </row>
    <row r="91" spans="15:15" x14ac:dyDescent="0.25">
      <c r="O91" s="233"/>
    </row>
    <row r="92" spans="15:15" x14ac:dyDescent="0.25">
      <c r="O92" s="233"/>
    </row>
  </sheetData>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5339B-DDD5-41CB-BD3B-2329135EC919}">
  <dimension ref="B1:L15"/>
  <sheetViews>
    <sheetView workbookViewId="0"/>
  </sheetViews>
  <sheetFormatPr defaultRowHeight="15" x14ac:dyDescent="0.25"/>
  <sheetData>
    <row r="1" spans="2:12" x14ac:dyDescent="0.25">
      <c r="B1" t="s">
        <v>76</v>
      </c>
      <c r="F1" t="s">
        <v>80</v>
      </c>
      <c r="K1" t="s">
        <v>133</v>
      </c>
      <c r="L1" t="s">
        <v>134</v>
      </c>
    </row>
    <row r="2" spans="2:12" x14ac:dyDescent="0.25">
      <c r="B2" t="s">
        <v>57</v>
      </c>
      <c r="C2" t="s">
        <v>74</v>
      </c>
      <c r="D2" t="s">
        <v>75</v>
      </c>
      <c r="F2" t="s">
        <v>57</v>
      </c>
      <c r="G2" t="s">
        <v>74</v>
      </c>
      <c r="H2" t="s">
        <v>75</v>
      </c>
      <c r="J2" t="s">
        <v>57</v>
      </c>
      <c r="K2" t="s">
        <v>131</v>
      </c>
      <c r="L2" t="s">
        <v>132</v>
      </c>
    </row>
    <row r="3" spans="2:12" x14ac:dyDescent="0.25">
      <c r="B3">
        <v>1</v>
      </c>
      <c r="C3">
        <v>400000</v>
      </c>
      <c r="D3">
        <v>7500000</v>
      </c>
      <c r="F3">
        <v>1</v>
      </c>
      <c r="J3">
        <v>1</v>
      </c>
      <c r="K3" s="53">
        <f>inflow_driven_model!BL5</f>
        <v>38730.853211217596</v>
      </c>
      <c r="L3" s="53">
        <f>inflow_driven_model!BL5</f>
        <v>38730.853211217596</v>
      </c>
    </row>
    <row r="4" spans="2:12" x14ac:dyDescent="0.25">
      <c r="B4">
        <v>2</v>
      </c>
      <c r="C4">
        <v>402500</v>
      </c>
      <c r="D4">
        <f t="shared" ref="D4:D12" si="0">$D$3*$D$15^B3</f>
        <v>7500000</v>
      </c>
      <c r="F4">
        <v>2</v>
      </c>
      <c r="G4" s="66">
        <f>(C4/C3)</f>
        <v>1.0062500000000001</v>
      </c>
      <c r="H4" s="66">
        <f>(D4/D3)</f>
        <v>1</v>
      </c>
      <c r="J4">
        <v>2</v>
      </c>
      <c r="K4" s="53">
        <f>K3*G4</f>
        <v>38972.921043787712</v>
      </c>
      <c r="L4" s="53">
        <f>inflow_driven_model!BM5</f>
        <v>38864.171609657787</v>
      </c>
    </row>
    <row r="5" spans="2:12" x14ac:dyDescent="0.25">
      <c r="B5">
        <v>3</v>
      </c>
      <c r="C5">
        <v>404250</v>
      </c>
      <c r="D5">
        <f t="shared" si="0"/>
        <v>7500000</v>
      </c>
      <c r="F5">
        <v>3</v>
      </c>
      <c r="G5" s="66">
        <f t="shared" ref="G5:G12" si="1">(C5/C4)</f>
        <v>1.0043478260869565</v>
      </c>
      <c r="H5" s="66">
        <f t="shared" ref="H5:H12" si="2">(D5/D4)</f>
        <v>1</v>
      </c>
      <c r="J5">
        <v>3</v>
      </c>
      <c r="K5" s="53">
        <f t="shared" ref="K5:K12" si="3">K4*G5</f>
        <v>39142.36852658679</v>
      </c>
      <c r="L5" s="53">
        <f>inflow_driven_model!BN5</f>
        <v>38991.060676989779</v>
      </c>
    </row>
    <row r="6" spans="2:12" x14ac:dyDescent="0.25">
      <c r="B6">
        <v>4</v>
      </c>
      <c r="C6">
        <v>405000</v>
      </c>
      <c r="D6">
        <f t="shared" si="0"/>
        <v>7500000</v>
      </c>
      <c r="F6">
        <v>4</v>
      </c>
      <c r="G6" s="66">
        <f t="shared" si="1"/>
        <v>1.0018552875695732</v>
      </c>
      <c r="H6" s="66">
        <f t="shared" si="2"/>
        <v>1</v>
      </c>
      <c r="J6">
        <v>4</v>
      </c>
      <c r="K6" s="53">
        <f t="shared" si="3"/>
        <v>39214.98887635782</v>
      </c>
      <c r="L6" s="53">
        <f>inflow_driven_model!BO5</f>
        <v>39109.752649610557</v>
      </c>
    </row>
    <row r="7" spans="2:12" x14ac:dyDescent="0.25">
      <c r="B7">
        <v>5</v>
      </c>
      <c r="C7" s="53">
        <v>405000</v>
      </c>
      <c r="D7">
        <f t="shared" si="0"/>
        <v>7500000</v>
      </c>
      <c r="F7">
        <v>5</v>
      </c>
      <c r="G7" s="66">
        <f t="shared" si="1"/>
        <v>1</v>
      </c>
      <c r="H7" s="66">
        <f t="shared" si="2"/>
        <v>1</v>
      </c>
      <c r="J7">
        <v>5</v>
      </c>
      <c r="K7" s="53">
        <f t="shared" si="3"/>
        <v>39214.98887635782</v>
      </c>
      <c r="L7" s="53">
        <f>inflow_driven_model!BP5</f>
        <v>39219.06831622927</v>
      </c>
    </row>
    <row r="8" spans="2:12" x14ac:dyDescent="0.25">
      <c r="B8">
        <v>6</v>
      </c>
      <c r="C8" s="53">
        <v>404000</v>
      </c>
      <c r="D8">
        <f t="shared" si="0"/>
        <v>7500000</v>
      </c>
      <c r="F8">
        <v>6</v>
      </c>
      <c r="G8" s="66">
        <f t="shared" si="1"/>
        <v>0.9975308641975309</v>
      </c>
      <c r="H8" s="66">
        <f t="shared" si="2"/>
        <v>1</v>
      </c>
      <c r="J8">
        <v>6</v>
      </c>
      <c r="K8" s="53">
        <f t="shared" si="3"/>
        <v>39118.16174332978</v>
      </c>
      <c r="L8" s="53">
        <f>inflow_driven_model!BQ5</f>
        <v>39317.201629142379</v>
      </c>
    </row>
    <row r="9" spans="2:12" x14ac:dyDescent="0.25">
      <c r="B9">
        <v>7</v>
      </c>
      <c r="C9" s="53">
        <v>403000</v>
      </c>
      <c r="D9">
        <f t="shared" si="0"/>
        <v>7500000</v>
      </c>
      <c r="F9">
        <v>7</v>
      </c>
      <c r="G9" s="66">
        <f t="shared" si="1"/>
        <v>0.99752475247524752</v>
      </c>
      <c r="H9" s="66">
        <f t="shared" si="2"/>
        <v>1</v>
      </c>
      <c r="J9">
        <v>7</v>
      </c>
      <c r="K9" s="53">
        <f t="shared" si="3"/>
        <v>39021.334610301732</v>
      </c>
      <c r="L9" s="53">
        <f>inflow_driven_model!BR5</f>
        <v>39404.752252129532</v>
      </c>
    </row>
    <row r="10" spans="2:12" x14ac:dyDescent="0.25">
      <c r="B10">
        <v>8</v>
      </c>
      <c r="C10" s="53">
        <v>402000</v>
      </c>
      <c r="D10">
        <f t="shared" si="0"/>
        <v>7500000</v>
      </c>
      <c r="F10">
        <v>8</v>
      </c>
      <c r="G10" s="66">
        <f t="shared" si="1"/>
        <v>0.9975186104218362</v>
      </c>
      <c r="H10" s="66">
        <f t="shared" si="2"/>
        <v>1</v>
      </c>
      <c r="J10">
        <v>8</v>
      </c>
      <c r="K10" s="53">
        <f t="shared" si="3"/>
        <v>38924.507477273684</v>
      </c>
      <c r="L10" s="53">
        <f>inflow_driven_model!BS5</f>
        <v>39482.297556149548</v>
      </c>
    </row>
    <row r="11" spans="2:12" x14ac:dyDescent="0.25">
      <c r="B11">
        <v>9</v>
      </c>
      <c r="C11" s="53">
        <v>401000</v>
      </c>
      <c r="D11">
        <f t="shared" si="0"/>
        <v>7500000</v>
      </c>
      <c r="F11">
        <v>9</v>
      </c>
      <c r="G11" s="66">
        <f t="shared" si="1"/>
        <v>0.99751243781094523</v>
      </c>
      <c r="H11" s="66">
        <f t="shared" si="2"/>
        <v>1</v>
      </c>
      <c r="J11">
        <v>9</v>
      </c>
      <c r="K11" s="53">
        <f t="shared" si="3"/>
        <v>38827.680344245637</v>
      </c>
      <c r="L11" s="53">
        <f>inflow_driven_model!BT5</f>
        <v>39550.391717409228</v>
      </c>
    </row>
    <row r="12" spans="2:12" x14ac:dyDescent="0.25">
      <c r="B12">
        <v>10</v>
      </c>
      <c r="C12" s="53">
        <v>400000</v>
      </c>
      <c r="D12">
        <f t="shared" si="0"/>
        <v>7500000</v>
      </c>
      <c r="F12">
        <v>10</v>
      </c>
      <c r="G12" s="66">
        <f t="shared" si="1"/>
        <v>0.99750623441396513</v>
      </c>
      <c r="H12" s="66">
        <f t="shared" si="2"/>
        <v>1</v>
      </c>
      <c r="J12">
        <v>10</v>
      </c>
      <c r="K12" s="53">
        <f t="shared" si="3"/>
        <v>38730.853211217596</v>
      </c>
      <c r="L12" s="53">
        <f>inflow_driven_model!BU5</f>
        <v>39609.564976692738</v>
      </c>
    </row>
    <row r="15" spans="2:12" x14ac:dyDescent="0.25">
      <c r="B15" t="s">
        <v>130</v>
      </c>
      <c r="D15">
        <v>1</v>
      </c>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B541C4-0781-49CB-B60E-782BC49139E7}">
  <dimension ref="A1:AZ59"/>
  <sheetViews>
    <sheetView zoomScale="85" zoomScaleNormal="85" workbookViewId="0">
      <selection activeCell="AF8" sqref="Y8:AF9"/>
    </sheetView>
  </sheetViews>
  <sheetFormatPr defaultRowHeight="15" x14ac:dyDescent="0.25"/>
  <cols>
    <col min="1" max="1" width="8" customWidth="1"/>
    <col min="2" max="2" width="4.42578125" customWidth="1"/>
    <col min="3" max="3" width="22.85546875" customWidth="1"/>
    <col min="4" max="4" width="7.28515625" customWidth="1"/>
    <col min="5" max="6" width="6.7109375" customWidth="1"/>
    <col min="7" max="7" width="6.85546875" customWidth="1"/>
    <col min="8" max="23" width="6.7109375" customWidth="1"/>
    <col min="25" max="30" width="8.7109375" customWidth="1"/>
    <col min="31" max="32" width="7.140625" customWidth="1"/>
  </cols>
  <sheetData>
    <row r="1" spans="1:34" x14ac:dyDescent="0.25">
      <c r="A1" s="234"/>
      <c r="B1" s="234"/>
      <c r="C1" s="234"/>
      <c r="D1" s="234" t="s">
        <v>53</v>
      </c>
      <c r="E1" s="234"/>
      <c r="F1" s="234"/>
      <c r="G1" s="234"/>
      <c r="H1" s="234"/>
      <c r="I1" s="234"/>
      <c r="J1" s="234"/>
      <c r="K1" s="234"/>
      <c r="L1" s="234"/>
      <c r="M1" s="234"/>
      <c r="N1" s="234"/>
      <c r="O1" s="234"/>
      <c r="P1" s="234"/>
      <c r="Q1" s="234"/>
      <c r="R1" s="234"/>
      <c r="S1" s="234"/>
      <c r="T1" s="234"/>
      <c r="U1" s="234"/>
      <c r="V1" s="234"/>
      <c r="W1" s="234"/>
      <c r="X1" s="234"/>
      <c r="Y1" s="234" t="s">
        <v>54</v>
      </c>
      <c r="Z1" s="234"/>
      <c r="AA1" s="234"/>
      <c r="AB1" s="234"/>
      <c r="AC1" s="234"/>
      <c r="AD1" s="234"/>
      <c r="AE1" s="234"/>
      <c r="AF1" s="234"/>
      <c r="AG1" s="235"/>
      <c r="AH1" s="235"/>
    </row>
    <row r="2" spans="1:34" x14ac:dyDescent="0.25">
      <c r="A2" s="234"/>
      <c r="B2" s="234"/>
      <c r="C2" s="234"/>
      <c r="D2" s="202" t="s">
        <v>17</v>
      </c>
      <c r="E2" s="202"/>
      <c r="F2" s="202"/>
      <c r="G2" s="202"/>
      <c r="H2" s="202"/>
      <c r="I2" s="202"/>
      <c r="J2" s="202"/>
      <c r="K2" s="202"/>
      <c r="L2" s="202"/>
      <c r="M2" s="202"/>
      <c r="N2" s="203" t="s">
        <v>24</v>
      </c>
      <c r="O2" s="203"/>
      <c r="P2" s="203"/>
      <c r="Q2" s="203"/>
      <c r="R2" s="203"/>
      <c r="S2" s="203"/>
      <c r="T2" s="203"/>
      <c r="U2" s="203"/>
      <c r="V2" s="203"/>
      <c r="W2" s="203"/>
      <c r="X2" s="234"/>
      <c r="Y2" s="202" t="s">
        <v>17</v>
      </c>
      <c r="Z2" s="202"/>
      <c r="AA2" s="202"/>
      <c r="AB2" s="203" t="s">
        <v>24</v>
      </c>
      <c r="AC2" s="203"/>
      <c r="AD2" s="203"/>
      <c r="AE2" s="234"/>
      <c r="AF2" s="234" t="s">
        <v>41</v>
      </c>
      <c r="AG2" s="235"/>
      <c r="AH2" s="235"/>
    </row>
    <row r="3" spans="1:34" ht="15.75" customHeight="1" x14ac:dyDescent="0.25">
      <c r="A3" s="234"/>
      <c r="B3" s="234"/>
      <c r="C3" s="234"/>
      <c r="D3" s="204">
        <v>1</v>
      </c>
      <c r="E3" s="205">
        <v>2</v>
      </c>
      <c r="F3" s="206">
        <v>3</v>
      </c>
      <c r="G3" s="207">
        <v>4.0999999999999996</v>
      </c>
      <c r="H3" s="207">
        <v>4.2</v>
      </c>
      <c r="I3" s="208">
        <v>5</v>
      </c>
      <c r="J3" s="209">
        <v>6</v>
      </c>
      <c r="K3" s="210">
        <v>7</v>
      </c>
      <c r="L3" s="211">
        <v>8</v>
      </c>
      <c r="M3" s="212">
        <v>9</v>
      </c>
      <c r="N3" s="204">
        <v>1</v>
      </c>
      <c r="O3" s="205">
        <v>2</v>
      </c>
      <c r="P3" s="206">
        <v>3</v>
      </c>
      <c r="Q3" s="207">
        <v>4.0999999999999996</v>
      </c>
      <c r="R3" s="207">
        <v>4.2</v>
      </c>
      <c r="S3" s="208">
        <v>5</v>
      </c>
      <c r="T3" s="209">
        <v>6</v>
      </c>
      <c r="U3" s="210">
        <v>7</v>
      </c>
      <c r="V3" s="211">
        <v>8</v>
      </c>
      <c r="W3" s="212">
        <v>9</v>
      </c>
      <c r="X3" s="234"/>
      <c r="Y3" s="234" t="s">
        <v>34</v>
      </c>
      <c r="Z3" s="234" t="s">
        <v>35</v>
      </c>
      <c r="AA3" s="234" t="s">
        <v>46</v>
      </c>
      <c r="AB3" s="234" t="s">
        <v>34</v>
      </c>
      <c r="AC3" s="234" t="s">
        <v>35</v>
      </c>
      <c r="AD3" s="234" t="s">
        <v>46</v>
      </c>
      <c r="AE3" s="234"/>
      <c r="AF3" s="234" t="s">
        <v>43</v>
      </c>
      <c r="AG3" s="235"/>
      <c r="AH3" s="235"/>
    </row>
    <row r="4" spans="1:34" x14ac:dyDescent="0.25">
      <c r="A4" s="234"/>
      <c r="B4" s="234"/>
      <c r="C4" s="234"/>
      <c r="D4" s="42" t="s">
        <v>147</v>
      </c>
      <c r="E4" s="213" t="s">
        <v>18</v>
      </c>
      <c r="F4" s="203" t="s">
        <v>19</v>
      </c>
      <c r="G4" s="214" t="s">
        <v>82</v>
      </c>
      <c r="H4" s="214" t="s">
        <v>81</v>
      </c>
      <c r="I4" s="215" t="s">
        <v>44</v>
      </c>
      <c r="J4" s="216" t="s">
        <v>20</v>
      </c>
      <c r="K4" s="217" t="s">
        <v>21</v>
      </c>
      <c r="L4" s="218" t="s">
        <v>22</v>
      </c>
      <c r="M4" s="219" t="s">
        <v>23</v>
      </c>
      <c r="N4" s="42" t="s">
        <v>147</v>
      </c>
      <c r="O4" s="213" t="s">
        <v>18</v>
      </c>
      <c r="P4" s="203" t="s">
        <v>19</v>
      </c>
      <c r="Q4" s="214" t="s">
        <v>82</v>
      </c>
      <c r="R4" s="214" t="s">
        <v>81</v>
      </c>
      <c r="S4" s="215" t="s">
        <v>44</v>
      </c>
      <c r="T4" s="216" t="s">
        <v>20</v>
      </c>
      <c r="U4" s="217" t="s">
        <v>21</v>
      </c>
      <c r="V4" s="218" t="s">
        <v>22</v>
      </c>
      <c r="W4" s="219" t="s">
        <v>23</v>
      </c>
      <c r="X4" s="234"/>
      <c r="Y4" s="234"/>
      <c r="Z4" s="234"/>
      <c r="AA4" s="234"/>
      <c r="AB4" s="234"/>
      <c r="AC4" s="234"/>
      <c r="AD4" s="234"/>
      <c r="AE4" s="234"/>
      <c r="AF4" s="234"/>
      <c r="AG4" s="235"/>
      <c r="AH4" s="235"/>
    </row>
    <row r="5" spans="1:34" x14ac:dyDescent="0.25">
      <c r="A5" s="202" t="s">
        <v>17</v>
      </c>
      <c r="B5" s="90">
        <v>1</v>
      </c>
      <c r="C5" s="42" t="s">
        <v>147</v>
      </c>
      <c r="D5" s="247">
        <v>0.01</v>
      </c>
      <c r="E5" s="248">
        <v>0.15</v>
      </c>
      <c r="F5" s="248"/>
      <c r="G5" s="248"/>
      <c r="H5" s="248"/>
      <c r="I5" s="248"/>
      <c r="J5" s="248"/>
      <c r="K5" s="248">
        <v>0.1</v>
      </c>
      <c r="L5" s="248"/>
      <c r="M5" s="249">
        <v>0.01</v>
      </c>
      <c r="N5" s="247"/>
      <c r="O5" s="248"/>
      <c r="P5" s="248"/>
      <c r="Q5" s="248"/>
      <c r="R5" s="248"/>
      <c r="S5" s="248"/>
      <c r="T5" s="248"/>
      <c r="U5" s="248"/>
      <c r="V5" s="248"/>
      <c r="W5" s="249"/>
      <c r="X5" s="234"/>
      <c r="Y5" s="247"/>
      <c r="Z5" s="248"/>
      <c r="AA5" s="248"/>
      <c r="AB5" s="248"/>
      <c r="AC5" s="248"/>
      <c r="AD5" s="249"/>
      <c r="AE5" s="234"/>
      <c r="AF5" s="263">
        <f t="shared" ref="AF5:AF24" si="0">SUM(Y5:AD5)</f>
        <v>0</v>
      </c>
      <c r="AG5" s="235"/>
      <c r="AH5" s="235"/>
    </row>
    <row r="6" spans="1:34" x14ac:dyDescent="0.25">
      <c r="A6" s="202"/>
      <c r="B6" s="213">
        <v>2</v>
      </c>
      <c r="C6" s="213" t="s">
        <v>18</v>
      </c>
      <c r="D6" s="250"/>
      <c r="E6" s="219">
        <v>0.05</v>
      </c>
      <c r="F6" s="219">
        <v>0.15</v>
      </c>
      <c r="G6" s="219">
        <v>0.05</v>
      </c>
      <c r="H6" s="219">
        <v>0.05</v>
      </c>
      <c r="I6" s="219"/>
      <c r="J6" s="219"/>
      <c r="K6" s="219"/>
      <c r="L6" s="219"/>
      <c r="M6" s="251">
        <v>0.01</v>
      </c>
      <c r="N6" s="250"/>
      <c r="O6" s="219"/>
      <c r="P6" s="219"/>
      <c r="Q6" s="219"/>
      <c r="R6" s="219"/>
      <c r="S6" s="219"/>
      <c r="T6" s="219"/>
      <c r="U6" s="219"/>
      <c r="V6" s="219"/>
      <c r="W6" s="251"/>
      <c r="X6" s="234"/>
      <c r="Y6" s="250"/>
      <c r="Z6" s="219"/>
      <c r="AA6" s="219"/>
      <c r="AB6" s="219"/>
      <c r="AC6" s="219"/>
      <c r="AD6" s="251"/>
      <c r="AE6" s="234"/>
      <c r="AF6" s="264">
        <f t="shared" si="0"/>
        <v>0</v>
      </c>
      <c r="AG6" s="235"/>
      <c r="AH6" s="235"/>
    </row>
    <row r="7" spans="1:34" x14ac:dyDescent="0.25">
      <c r="A7" s="202"/>
      <c r="B7" s="203">
        <v>3</v>
      </c>
      <c r="C7" s="203" t="s">
        <v>19</v>
      </c>
      <c r="D7" s="250">
        <v>0.05</v>
      </c>
      <c r="E7" s="219">
        <v>0.05</v>
      </c>
      <c r="F7" s="219">
        <v>0.05</v>
      </c>
      <c r="G7" s="219">
        <v>0.1</v>
      </c>
      <c r="H7" s="219">
        <v>0.1</v>
      </c>
      <c r="I7" s="219">
        <v>0.02</v>
      </c>
      <c r="J7" s="219">
        <v>0.12</v>
      </c>
      <c r="K7" s="219">
        <v>0.1</v>
      </c>
      <c r="L7" s="219">
        <v>0.05</v>
      </c>
      <c r="M7" s="251">
        <v>0.05</v>
      </c>
      <c r="N7" s="250"/>
      <c r="O7" s="219"/>
      <c r="P7" s="219"/>
      <c r="Q7" s="219"/>
      <c r="R7" s="219"/>
      <c r="S7" s="219"/>
      <c r="T7" s="219"/>
      <c r="U7" s="219"/>
      <c r="V7" s="219">
        <v>0.05</v>
      </c>
      <c r="W7" s="251"/>
      <c r="X7" s="234"/>
      <c r="Y7" s="250">
        <v>500</v>
      </c>
      <c r="Z7" s="219">
        <f>Y7/5</f>
        <v>100</v>
      </c>
      <c r="AA7" s="219">
        <v>250</v>
      </c>
      <c r="AB7" s="219"/>
      <c r="AC7" s="219">
        <v>75</v>
      </c>
      <c r="AD7" s="251"/>
      <c r="AE7" s="234"/>
      <c r="AF7" s="264">
        <f t="shared" si="0"/>
        <v>925</v>
      </c>
      <c r="AG7" s="235"/>
      <c r="AH7" s="235"/>
    </row>
    <row r="8" spans="1:34" x14ac:dyDescent="0.25">
      <c r="A8" s="202"/>
      <c r="B8" s="214">
        <v>4.0999999999999996</v>
      </c>
      <c r="C8" s="214" t="s">
        <v>82</v>
      </c>
      <c r="D8" s="250">
        <v>0.05</v>
      </c>
      <c r="E8" s="219">
        <v>2.5000000000000001E-2</v>
      </c>
      <c r="F8" s="219">
        <v>0.1</v>
      </c>
      <c r="G8" s="219">
        <v>5.0000000000000001E-3</v>
      </c>
      <c r="H8" s="219">
        <v>5.0000000000000001E-3</v>
      </c>
      <c r="I8" s="219">
        <v>0.15</v>
      </c>
      <c r="J8" s="219">
        <v>0.05</v>
      </c>
      <c r="K8" s="219">
        <v>2.5000000000000001E-2</v>
      </c>
      <c r="L8" s="219">
        <v>5.0000000000000001E-3</v>
      </c>
      <c r="M8" s="251"/>
      <c r="N8" s="250"/>
      <c r="O8" s="219"/>
      <c r="P8" s="219"/>
      <c r="Q8" s="219"/>
      <c r="R8" s="219"/>
      <c r="S8" s="219"/>
      <c r="T8" s="219"/>
      <c r="U8" s="219"/>
      <c r="V8" s="219"/>
      <c r="W8" s="251"/>
      <c r="X8" s="234"/>
      <c r="Y8" s="250">
        <v>1000</v>
      </c>
      <c r="Z8" s="219">
        <v>200</v>
      </c>
      <c r="AA8" s="219">
        <v>900</v>
      </c>
      <c r="AB8" s="219"/>
      <c r="AC8" s="219"/>
      <c r="AD8" s="251"/>
      <c r="AE8" s="234"/>
      <c r="AF8" s="264">
        <f t="shared" si="0"/>
        <v>2100</v>
      </c>
      <c r="AG8" s="235"/>
      <c r="AH8" s="235"/>
    </row>
    <row r="9" spans="1:34" x14ac:dyDescent="0.25">
      <c r="A9" s="202"/>
      <c r="B9" s="214">
        <v>4.2</v>
      </c>
      <c r="C9" s="214" t="s">
        <v>81</v>
      </c>
      <c r="D9" s="250">
        <v>0.05</v>
      </c>
      <c r="E9" s="219">
        <v>2.5000000000000001E-2</v>
      </c>
      <c r="F9" s="219">
        <v>0.1</v>
      </c>
      <c r="G9" s="219">
        <v>5.0000000000000001E-3</v>
      </c>
      <c r="H9" s="219">
        <v>5.0000000000000001E-3</v>
      </c>
      <c r="I9" s="219">
        <v>0.15</v>
      </c>
      <c r="J9" s="219">
        <v>0.05</v>
      </c>
      <c r="K9" s="219">
        <v>2.5000000000000001E-2</v>
      </c>
      <c r="L9" s="219">
        <v>5.0000000000000001E-3</v>
      </c>
      <c r="M9" s="251"/>
      <c r="N9" s="250"/>
      <c r="O9" s="219"/>
      <c r="P9" s="219"/>
      <c r="Q9" s="219"/>
      <c r="R9" s="219"/>
      <c r="S9" s="219"/>
      <c r="T9" s="219"/>
      <c r="U9" s="219"/>
      <c r="V9" s="219"/>
      <c r="W9" s="251"/>
      <c r="X9" s="234"/>
      <c r="Y9" s="250">
        <v>1000</v>
      </c>
      <c r="Z9" s="219">
        <v>200</v>
      </c>
      <c r="AA9" s="219">
        <v>900</v>
      </c>
      <c r="AB9" s="219"/>
      <c r="AC9" s="219"/>
      <c r="AD9" s="251"/>
      <c r="AE9" s="234"/>
      <c r="AF9" s="264">
        <f t="shared" si="0"/>
        <v>2100</v>
      </c>
      <c r="AG9" s="235"/>
      <c r="AH9" s="235"/>
    </row>
    <row r="10" spans="1:34" x14ac:dyDescent="0.25">
      <c r="A10" s="202"/>
      <c r="B10" s="215">
        <v>5</v>
      </c>
      <c r="C10" s="215" t="s">
        <v>44</v>
      </c>
      <c r="D10" s="250"/>
      <c r="E10" s="219"/>
      <c r="F10" s="219"/>
      <c r="G10" s="219">
        <v>0.05</v>
      </c>
      <c r="H10" s="219">
        <v>0.05</v>
      </c>
      <c r="I10" s="219">
        <v>0.1</v>
      </c>
      <c r="J10" s="219"/>
      <c r="K10" s="219"/>
      <c r="L10" s="219"/>
      <c r="M10" s="251">
        <v>0.05</v>
      </c>
      <c r="N10" s="250"/>
      <c r="O10" s="219"/>
      <c r="P10" s="219"/>
      <c r="Q10" s="219"/>
      <c r="R10" s="219"/>
      <c r="S10" s="219"/>
      <c r="T10" s="219"/>
      <c r="U10" s="219"/>
      <c r="V10" s="219"/>
      <c r="W10" s="251"/>
      <c r="X10" s="234"/>
      <c r="Y10" s="250">
        <v>500</v>
      </c>
      <c r="Z10" s="219">
        <v>800</v>
      </c>
      <c r="AA10" s="219"/>
      <c r="AB10" s="219"/>
      <c r="AC10" s="219"/>
      <c r="AD10" s="251"/>
      <c r="AE10" s="234"/>
      <c r="AF10" s="264">
        <f t="shared" si="0"/>
        <v>1300</v>
      </c>
      <c r="AG10" s="235"/>
      <c r="AH10" s="235"/>
    </row>
    <row r="11" spans="1:34" x14ac:dyDescent="0.25">
      <c r="A11" s="202"/>
      <c r="B11" s="216">
        <v>6</v>
      </c>
      <c r="C11" s="216" t="s">
        <v>20</v>
      </c>
      <c r="D11" s="250"/>
      <c r="E11" s="219">
        <v>0.05</v>
      </c>
      <c r="F11" s="219">
        <v>0.05</v>
      </c>
      <c r="G11" s="219">
        <v>0.05</v>
      </c>
      <c r="H11" s="219">
        <v>0.05</v>
      </c>
      <c r="I11" s="219"/>
      <c r="J11" s="219"/>
      <c r="K11" s="219"/>
      <c r="L11" s="219"/>
      <c r="M11" s="251">
        <v>0.05</v>
      </c>
      <c r="N11" s="250"/>
      <c r="O11" s="219"/>
      <c r="P11" s="219"/>
      <c r="Q11" s="219"/>
      <c r="R11" s="219"/>
      <c r="S11" s="219"/>
      <c r="T11" s="219"/>
      <c r="U11" s="219"/>
      <c r="V11" s="219"/>
      <c r="W11" s="251"/>
      <c r="X11" s="234"/>
      <c r="Y11" s="250">
        <v>100</v>
      </c>
      <c r="Z11" s="219">
        <f t="shared" ref="Z11:Z14" si="1">Y11/5</f>
        <v>20</v>
      </c>
      <c r="AA11" s="219"/>
      <c r="AB11" s="219"/>
      <c r="AC11" s="219"/>
      <c r="AD11" s="251"/>
      <c r="AE11" s="234"/>
      <c r="AF11" s="264">
        <f t="shared" si="0"/>
        <v>120</v>
      </c>
      <c r="AG11" s="235"/>
      <c r="AH11" s="235"/>
    </row>
    <row r="12" spans="1:34" x14ac:dyDescent="0.25">
      <c r="A12" s="202"/>
      <c r="B12" s="217">
        <v>7</v>
      </c>
      <c r="C12" s="217" t="s">
        <v>21</v>
      </c>
      <c r="D12" s="250">
        <v>0.2</v>
      </c>
      <c r="E12" s="219">
        <v>0.05</v>
      </c>
      <c r="F12" s="219">
        <v>0.1</v>
      </c>
      <c r="G12" s="219">
        <v>0.05</v>
      </c>
      <c r="H12" s="219">
        <v>0.05</v>
      </c>
      <c r="I12" s="219">
        <v>0.12</v>
      </c>
      <c r="J12" s="219">
        <v>0.15</v>
      </c>
      <c r="K12" s="219">
        <v>0.05</v>
      </c>
      <c r="L12" s="219">
        <v>0.12</v>
      </c>
      <c r="M12" s="251">
        <v>0.1</v>
      </c>
      <c r="N12" s="250"/>
      <c r="O12" s="219"/>
      <c r="P12" s="219"/>
      <c r="Q12" s="219"/>
      <c r="R12" s="219"/>
      <c r="S12" s="219"/>
      <c r="T12" s="219"/>
      <c r="U12" s="219"/>
      <c r="V12" s="219"/>
      <c r="W12" s="251"/>
      <c r="X12" s="234"/>
      <c r="Y12" s="250">
        <v>700</v>
      </c>
      <c r="Z12" s="219">
        <f t="shared" si="1"/>
        <v>140</v>
      </c>
      <c r="AA12" s="219"/>
      <c r="AB12" s="219"/>
      <c r="AC12" s="219"/>
      <c r="AD12" s="251"/>
      <c r="AE12" s="234"/>
      <c r="AF12" s="264">
        <f t="shared" si="0"/>
        <v>840</v>
      </c>
      <c r="AG12" s="235"/>
      <c r="AH12" s="235"/>
    </row>
    <row r="13" spans="1:34" x14ac:dyDescent="0.25">
      <c r="A13" s="202"/>
      <c r="B13" s="218">
        <v>8</v>
      </c>
      <c r="C13" s="218" t="s">
        <v>22</v>
      </c>
      <c r="D13" s="250"/>
      <c r="E13" s="219"/>
      <c r="F13" s="219"/>
      <c r="G13" s="219">
        <v>0.05</v>
      </c>
      <c r="H13" s="219">
        <v>0.05</v>
      </c>
      <c r="I13" s="219">
        <v>0.05</v>
      </c>
      <c r="J13" s="219"/>
      <c r="K13" s="219">
        <v>0.05</v>
      </c>
      <c r="L13" s="219">
        <v>0.05</v>
      </c>
      <c r="M13" s="251">
        <v>0.05</v>
      </c>
      <c r="N13" s="250"/>
      <c r="O13" s="219"/>
      <c r="P13" s="219"/>
      <c r="Q13" s="219"/>
      <c r="R13" s="219"/>
      <c r="S13" s="219"/>
      <c r="T13" s="219"/>
      <c r="U13" s="219"/>
      <c r="V13" s="219"/>
      <c r="W13" s="251"/>
      <c r="X13" s="234"/>
      <c r="Y13" s="250">
        <v>1500</v>
      </c>
      <c r="Z13" s="219">
        <f t="shared" si="1"/>
        <v>300</v>
      </c>
      <c r="AA13" s="219"/>
      <c r="AB13" s="219"/>
      <c r="AC13" s="219"/>
      <c r="AD13" s="251"/>
      <c r="AE13" s="234"/>
      <c r="AF13" s="264">
        <f t="shared" si="0"/>
        <v>1800</v>
      </c>
      <c r="AG13" s="235"/>
      <c r="AH13" s="235"/>
    </row>
    <row r="14" spans="1:34" x14ac:dyDescent="0.25">
      <c r="A14" s="202"/>
      <c r="B14" s="219">
        <v>9</v>
      </c>
      <c r="C14" s="219" t="s">
        <v>23</v>
      </c>
      <c r="D14" s="252"/>
      <c r="E14" s="253"/>
      <c r="F14" s="253">
        <v>0.05</v>
      </c>
      <c r="G14" s="253"/>
      <c r="H14" s="253"/>
      <c r="I14" s="253"/>
      <c r="J14" s="253"/>
      <c r="K14" s="253"/>
      <c r="L14" s="253">
        <v>0.1</v>
      </c>
      <c r="M14" s="254">
        <v>0.01</v>
      </c>
      <c r="N14" s="252"/>
      <c r="O14" s="253"/>
      <c r="P14" s="253"/>
      <c r="Q14" s="253"/>
      <c r="R14" s="253"/>
      <c r="S14" s="253"/>
      <c r="T14" s="253"/>
      <c r="U14" s="253"/>
      <c r="V14" s="253"/>
      <c r="W14" s="254"/>
      <c r="X14" s="234"/>
      <c r="Y14" s="250">
        <v>500</v>
      </c>
      <c r="Z14" s="219">
        <f t="shared" si="1"/>
        <v>100</v>
      </c>
      <c r="AA14" s="219"/>
      <c r="AB14" s="219">
        <v>250</v>
      </c>
      <c r="AC14" s="219"/>
      <c r="AD14" s="251"/>
      <c r="AE14" s="234"/>
      <c r="AF14" s="264">
        <f t="shared" si="0"/>
        <v>850</v>
      </c>
      <c r="AG14" s="235"/>
      <c r="AH14" s="235"/>
    </row>
    <row r="15" spans="1:34" x14ac:dyDescent="0.25">
      <c r="A15" s="203" t="s">
        <v>24</v>
      </c>
      <c r="B15" s="90">
        <v>1</v>
      </c>
      <c r="C15" s="42" t="s">
        <v>147</v>
      </c>
      <c r="D15" s="247"/>
      <c r="E15" s="248"/>
      <c r="F15" s="248"/>
      <c r="G15" s="248"/>
      <c r="H15" s="248"/>
      <c r="I15" s="248"/>
      <c r="J15" s="248"/>
      <c r="K15" s="248"/>
      <c r="L15" s="248"/>
      <c r="M15" s="249"/>
      <c r="N15" s="247">
        <v>0.01</v>
      </c>
      <c r="O15" s="248">
        <v>0.15</v>
      </c>
      <c r="P15" s="248"/>
      <c r="Q15" s="248"/>
      <c r="R15" s="248"/>
      <c r="S15" s="248"/>
      <c r="T15" s="248"/>
      <c r="U15" s="248">
        <v>0.1</v>
      </c>
      <c r="V15" s="248"/>
      <c r="W15" s="249">
        <v>0.01</v>
      </c>
      <c r="X15" s="234"/>
      <c r="Y15" s="247"/>
      <c r="Z15" s="248"/>
      <c r="AA15" s="248"/>
      <c r="AB15" s="248"/>
      <c r="AC15" s="248"/>
      <c r="AD15" s="249"/>
      <c r="AE15" s="234"/>
      <c r="AF15" s="263">
        <f t="shared" si="0"/>
        <v>0</v>
      </c>
      <c r="AG15" s="235"/>
      <c r="AH15" s="235"/>
    </row>
    <row r="16" spans="1:34" x14ac:dyDescent="0.25">
      <c r="A16" s="203"/>
      <c r="B16" s="213">
        <v>2</v>
      </c>
      <c r="C16" s="213" t="s">
        <v>18</v>
      </c>
      <c r="D16" s="250"/>
      <c r="E16" s="219"/>
      <c r="F16" s="219">
        <v>0.1</v>
      </c>
      <c r="G16" s="219"/>
      <c r="H16" s="219"/>
      <c r="I16" s="219"/>
      <c r="J16" s="219"/>
      <c r="K16" s="219"/>
      <c r="L16" s="219"/>
      <c r="M16" s="251"/>
      <c r="N16" s="250"/>
      <c r="O16" s="219">
        <v>0.05</v>
      </c>
      <c r="P16" s="219">
        <v>0.15</v>
      </c>
      <c r="Q16" s="219">
        <v>0.05</v>
      </c>
      <c r="R16" s="219">
        <v>0.05</v>
      </c>
      <c r="S16" s="219"/>
      <c r="T16" s="219"/>
      <c r="U16" s="219"/>
      <c r="V16" s="219"/>
      <c r="W16" s="251">
        <v>0.01</v>
      </c>
      <c r="X16" s="234"/>
      <c r="Y16" s="250"/>
      <c r="Z16" s="219"/>
      <c r="AA16" s="219"/>
      <c r="AB16" s="219"/>
      <c r="AC16" s="219"/>
      <c r="AD16" s="251"/>
      <c r="AE16" s="234"/>
      <c r="AF16" s="264">
        <f t="shared" si="0"/>
        <v>0</v>
      </c>
      <c r="AG16" s="235"/>
      <c r="AH16" s="235"/>
    </row>
    <row r="17" spans="1:52" x14ac:dyDescent="0.25">
      <c r="A17" s="203"/>
      <c r="B17" s="203">
        <v>3</v>
      </c>
      <c r="C17" s="203" t="s">
        <v>19</v>
      </c>
      <c r="D17" s="250"/>
      <c r="E17" s="219"/>
      <c r="F17" s="219"/>
      <c r="G17" s="219"/>
      <c r="H17" s="219"/>
      <c r="I17" s="219"/>
      <c r="J17" s="219"/>
      <c r="K17" s="219"/>
      <c r="L17" s="219"/>
      <c r="M17" s="251"/>
      <c r="N17" s="250">
        <v>0.05</v>
      </c>
      <c r="O17" s="219">
        <v>0.05</v>
      </c>
      <c r="P17" s="219">
        <v>0.05</v>
      </c>
      <c r="Q17" s="219">
        <v>0.1</v>
      </c>
      <c r="R17" s="219">
        <v>0.1</v>
      </c>
      <c r="S17" s="219">
        <v>0.02</v>
      </c>
      <c r="T17" s="219">
        <v>0.12</v>
      </c>
      <c r="U17" s="219">
        <v>0.1</v>
      </c>
      <c r="V17" s="219">
        <v>0.05</v>
      </c>
      <c r="W17" s="251">
        <v>0.05</v>
      </c>
      <c r="X17" s="234"/>
      <c r="Y17" s="250">
        <v>100</v>
      </c>
      <c r="Z17" s="219"/>
      <c r="AA17" s="219"/>
      <c r="AB17" s="219">
        <f t="shared" ref="AB17:AD19" si="2">5*Y7</f>
        <v>2500</v>
      </c>
      <c r="AC17" s="219">
        <f t="shared" si="2"/>
        <v>500</v>
      </c>
      <c r="AD17" s="251">
        <f t="shared" si="2"/>
        <v>1250</v>
      </c>
      <c r="AE17" s="234"/>
      <c r="AF17" s="264">
        <f t="shared" si="0"/>
        <v>4350</v>
      </c>
      <c r="AG17" s="235"/>
      <c r="AH17" s="235"/>
    </row>
    <row r="18" spans="1:52" x14ac:dyDescent="0.25">
      <c r="A18" s="203"/>
      <c r="B18" s="214">
        <v>4.0999999999999996</v>
      </c>
      <c r="C18" s="214" t="s">
        <v>82</v>
      </c>
      <c r="D18" s="250"/>
      <c r="E18" s="219"/>
      <c r="F18" s="219"/>
      <c r="G18" s="219"/>
      <c r="H18" s="219"/>
      <c r="I18" s="219"/>
      <c r="J18" s="219"/>
      <c r="K18" s="219"/>
      <c r="L18" s="219"/>
      <c r="M18" s="251"/>
      <c r="N18" s="250">
        <v>0.05</v>
      </c>
      <c r="O18" s="219">
        <v>2.5000000000000001E-2</v>
      </c>
      <c r="P18" s="219">
        <v>0.1</v>
      </c>
      <c r="Q18" s="219">
        <v>5.0000000000000001E-3</v>
      </c>
      <c r="R18" s="219">
        <v>5.0000000000000001E-3</v>
      </c>
      <c r="S18" s="219">
        <v>0.15</v>
      </c>
      <c r="T18" s="219">
        <v>0.05</v>
      </c>
      <c r="U18" s="219">
        <v>2.5000000000000001E-2</v>
      </c>
      <c r="V18" s="219">
        <v>5.0000000000000001E-3</v>
      </c>
      <c r="W18" s="251"/>
      <c r="X18" s="234"/>
      <c r="Y18" s="250"/>
      <c r="Z18" s="219"/>
      <c r="AA18" s="219"/>
      <c r="AB18" s="219">
        <f t="shared" si="2"/>
        <v>5000</v>
      </c>
      <c r="AC18" s="219">
        <f t="shared" si="2"/>
        <v>1000</v>
      </c>
      <c r="AD18" s="251">
        <f t="shared" si="2"/>
        <v>4500</v>
      </c>
      <c r="AE18" s="234"/>
      <c r="AF18" s="264">
        <f t="shared" si="0"/>
        <v>10500</v>
      </c>
      <c r="AG18" s="235"/>
      <c r="AH18" s="235"/>
    </row>
    <row r="19" spans="1:52" x14ac:dyDescent="0.25">
      <c r="A19" s="203"/>
      <c r="B19" s="214">
        <v>4.2</v>
      </c>
      <c r="C19" s="214" t="s">
        <v>81</v>
      </c>
      <c r="D19" s="250"/>
      <c r="E19" s="219"/>
      <c r="F19" s="219"/>
      <c r="G19" s="219"/>
      <c r="H19" s="219"/>
      <c r="I19" s="219"/>
      <c r="J19" s="219"/>
      <c r="K19" s="219"/>
      <c r="L19" s="219"/>
      <c r="M19" s="251"/>
      <c r="N19" s="250">
        <v>0.05</v>
      </c>
      <c r="O19" s="219">
        <v>2.5000000000000001E-2</v>
      </c>
      <c r="P19" s="219">
        <v>0.1</v>
      </c>
      <c r="Q19" s="219">
        <v>5.0000000000000001E-3</v>
      </c>
      <c r="R19" s="219">
        <v>5.0000000000000001E-3</v>
      </c>
      <c r="S19" s="219">
        <v>0.15</v>
      </c>
      <c r="T19" s="219">
        <v>0.05</v>
      </c>
      <c r="U19" s="219">
        <v>2.5000000000000001E-2</v>
      </c>
      <c r="V19" s="219">
        <v>5.0000000000000001E-3</v>
      </c>
      <c r="W19" s="251"/>
      <c r="X19" s="234"/>
      <c r="Y19" s="250"/>
      <c r="Z19" s="219"/>
      <c r="AA19" s="219"/>
      <c r="AB19" s="219">
        <f t="shared" si="2"/>
        <v>5000</v>
      </c>
      <c r="AC19" s="219">
        <f t="shared" si="2"/>
        <v>1000</v>
      </c>
      <c r="AD19" s="251">
        <f t="shared" si="2"/>
        <v>4500</v>
      </c>
      <c r="AE19" s="234"/>
      <c r="AF19" s="264">
        <f t="shared" si="0"/>
        <v>10500</v>
      </c>
      <c r="AG19" s="235"/>
      <c r="AH19" s="235"/>
    </row>
    <row r="20" spans="1:52" x14ac:dyDescent="0.25">
      <c r="A20" s="203"/>
      <c r="B20" s="215">
        <v>5</v>
      </c>
      <c r="C20" s="215" t="s">
        <v>44</v>
      </c>
      <c r="D20" s="250"/>
      <c r="E20" s="219"/>
      <c r="F20" s="219"/>
      <c r="G20" s="219"/>
      <c r="H20" s="219"/>
      <c r="I20" s="219"/>
      <c r="J20" s="219"/>
      <c r="K20" s="219"/>
      <c r="L20" s="219"/>
      <c r="M20" s="251"/>
      <c r="N20" s="250"/>
      <c r="O20" s="219"/>
      <c r="P20" s="219"/>
      <c r="Q20" s="219">
        <v>0.05</v>
      </c>
      <c r="R20" s="219">
        <v>0.05</v>
      </c>
      <c r="S20" s="219">
        <v>0.1</v>
      </c>
      <c r="T20" s="219"/>
      <c r="U20" s="219"/>
      <c r="V20" s="219"/>
      <c r="W20" s="251">
        <v>0.05</v>
      </c>
      <c r="X20" s="234"/>
      <c r="Y20" s="250"/>
      <c r="Z20" s="219"/>
      <c r="AA20" s="219"/>
      <c r="AB20" s="219">
        <f t="shared" ref="AB20:AC24" si="3">5*Y10</f>
        <v>2500</v>
      </c>
      <c r="AC20" s="219">
        <f t="shared" si="3"/>
        <v>4000</v>
      </c>
      <c r="AD20" s="251"/>
      <c r="AE20" s="234"/>
      <c r="AF20" s="264">
        <f t="shared" si="0"/>
        <v>6500</v>
      </c>
      <c r="AG20" s="235"/>
      <c r="AH20" s="235"/>
    </row>
    <row r="21" spans="1:52" x14ac:dyDescent="0.25">
      <c r="A21" s="203"/>
      <c r="B21" s="216">
        <v>6</v>
      </c>
      <c r="C21" s="216" t="s">
        <v>20</v>
      </c>
      <c r="D21" s="250"/>
      <c r="E21" s="219"/>
      <c r="F21" s="219"/>
      <c r="G21" s="219"/>
      <c r="H21" s="219"/>
      <c r="I21" s="219"/>
      <c r="J21" s="219"/>
      <c r="K21" s="219"/>
      <c r="L21" s="219"/>
      <c r="M21" s="251"/>
      <c r="N21" s="250"/>
      <c r="O21" s="219">
        <v>0.05</v>
      </c>
      <c r="P21" s="219">
        <v>0.05</v>
      </c>
      <c r="Q21" s="219">
        <v>0.05</v>
      </c>
      <c r="R21" s="219">
        <v>0.05</v>
      </c>
      <c r="S21" s="219"/>
      <c r="T21" s="219"/>
      <c r="U21" s="219"/>
      <c r="V21" s="219"/>
      <c r="W21" s="251">
        <v>0.05</v>
      </c>
      <c r="X21" s="234"/>
      <c r="Y21" s="250"/>
      <c r="Z21" s="219"/>
      <c r="AA21" s="219"/>
      <c r="AB21" s="219">
        <f t="shared" si="3"/>
        <v>500</v>
      </c>
      <c r="AC21" s="219">
        <f t="shared" si="3"/>
        <v>100</v>
      </c>
      <c r="AD21" s="251"/>
      <c r="AE21" s="234"/>
      <c r="AF21" s="264">
        <f t="shared" si="0"/>
        <v>600</v>
      </c>
      <c r="AG21" s="235"/>
      <c r="AH21" s="235"/>
    </row>
    <row r="22" spans="1:52" x14ac:dyDescent="0.25">
      <c r="A22" s="203"/>
      <c r="B22" s="217">
        <v>7</v>
      </c>
      <c r="C22" s="217" t="s">
        <v>21</v>
      </c>
      <c r="D22" s="250"/>
      <c r="E22" s="219"/>
      <c r="F22" s="219"/>
      <c r="G22" s="219"/>
      <c r="H22" s="219"/>
      <c r="I22" s="219"/>
      <c r="J22" s="219"/>
      <c r="K22" s="219"/>
      <c r="L22" s="219"/>
      <c r="M22" s="251"/>
      <c r="N22" s="250">
        <v>0.2</v>
      </c>
      <c r="O22" s="219">
        <v>0.05</v>
      </c>
      <c r="P22" s="219">
        <v>0.1</v>
      </c>
      <c r="Q22" s="219">
        <v>0.05</v>
      </c>
      <c r="R22" s="219">
        <v>0.05</v>
      </c>
      <c r="S22" s="219">
        <v>0.12</v>
      </c>
      <c r="T22" s="219">
        <v>0.15</v>
      </c>
      <c r="U22" s="219">
        <v>0.05</v>
      </c>
      <c r="V22" s="219">
        <v>0.12</v>
      </c>
      <c r="W22" s="251">
        <v>0.1</v>
      </c>
      <c r="X22" s="234"/>
      <c r="Y22" s="250"/>
      <c r="Z22" s="219">
        <v>50</v>
      </c>
      <c r="AA22" s="219"/>
      <c r="AB22" s="219">
        <f t="shared" si="3"/>
        <v>3500</v>
      </c>
      <c r="AC22" s="219">
        <f t="shared" si="3"/>
        <v>700</v>
      </c>
      <c r="AD22" s="251"/>
      <c r="AE22" s="234"/>
      <c r="AF22" s="264">
        <f t="shared" si="0"/>
        <v>4250</v>
      </c>
      <c r="AG22" s="235"/>
      <c r="AH22" s="235"/>
    </row>
    <row r="23" spans="1:52" x14ac:dyDescent="0.25">
      <c r="A23" s="203"/>
      <c r="B23" s="218">
        <v>8</v>
      </c>
      <c r="C23" s="218" t="s">
        <v>22</v>
      </c>
      <c r="D23" s="250"/>
      <c r="E23" s="219"/>
      <c r="F23" s="219"/>
      <c r="G23" s="219"/>
      <c r="H23" s="219"/>
      <c r="I23" s="219"/>
      <c r="J23" s="219"/>
      <c r="K23" s="219"/>
      <c r="L23" s="219"/>
      <c r="M23" s="251"/>
      <c r="N23" s="250"/>
      <c r="O23" s="219"/>
      <c r="P23" s="219"/>
      <c r="Q23" s="219">
        <v>0.05</v>
      </c>
      <c r="R23" s="219">
        <v>0.05</v>
      </c>
      <c r="S23" s="219">
        <v>0.05</v>
      </c>
      <c r="T23" s="219"/>
      <c r="U23" s="219">
        <v>0.05</v>
      </c>
      <c r="V23" s="219">
        <v>0.05</v>
      </c>
      <c r="W23" s="251">
        <v>0.05</v>
      </c>
      <c r="X23" s="234"/>
      <c r="Y23" s="250">
        <v>200</v>
      </c>
      <c r="Z23" s="219"/>
      <c r="AA23" s="219"/>
      <c r="AB23" s="219">
        <f t="shared" si="3"/>
        <v>7500</v>
      </c>
      <c r="AC23" s="219">
        <f t="shared" si="3"/>
        <v>1500</v>
      </c>
      <c r="AD23" s="251"/>
      <c r="AE23" s="234"/>
      <c r="AF23" s="264">
        <f t="shared" si="0"/>
        <v>9200</v>
      </c>
      <c r="AG23" s="235"/>
      <c r="AH23" s="235"/>
    </row>
    <row r="24" spans="1:52" x14ac:dyDescent="0.25">
      <c r="A24" s="203"/>
      <c r="B24" s="219">
        <v>9</v>
      </c>
      <c r="C24" s="219" t="s">
        <v>23</v>
      </c>
      <c r="D24" s="252"/>
      <c r="E24" s="253"/>
      <c r="F24" s="253"/>
      <c r="G24" s="253"/>
      <c r="H24" s="253"/>
      <c r="I24" s="253"/>
      <c r="J24" s="253"/>
      <c r="K24" s="253"/>
      <c r="L24" s="253"/>
      <c r="M24" s="254"/>
      <c r="N24" s="252"/>
      <c r="O24" s="253"/>
      <c r="P24" s="253">
        <v>0.05</v>
      </c>
      <c r="Q24" s="253"/>
      <c r="R24" s="253"/>
      <c r="S24" s="253"/>
      <c r="T24" s="253"/>
      <c r="U24" s="253"/>
      <c r="V24" s="253">
        <v>0.1</v>
      </c>
      <c r="W24" s="254">
        <v>0.01</v>
      </c>
      <c r="X24" s="234"/>
      <c r="Y24" s="252"/>
      <c r="Z24" s="253"/>
      <c r="AA24" s="253"/>
      <c r="AB24" s="253">
        <f t="shared" si="3"/>
        <v>2500</v>
      </c>
      <c r="AC24" s="253">
        <f t="shared" si="3"/>
        <v>500</v>
      </c>
      <c r="AD24" s="254"/>
      <c r="AE24" s="234"/>
      <c r="AF24" s="265">
        <f t="shared" si="0"/>
        <v>3000</v>
      </c>
      <c r="AG24" s="235"/>
      <c r="AH24" s="235"/>
    </row>
    <row r="25" spans="1:52" x14ac:dyDescent="0.25">
      <c r="A25" s="234"/>
      <c r="B25" s="234"/>
      <c r="C25" s="234"/>
      <c r="D25" s="234"/>
      <c r="E25" s="234"/>
      <c r="F25" s="234"/>
      <c r="G25" s="234"/>
      <c r="H25" s="234"/>
      <c r="I25" s="234"/>
      <c r="J25" s="234"/>
      <c r="K25" s="234"/>
      <c r="L25" s="234"/>
      <c r="M25" s="234"/>
      <c r="N25" s="234"/>
      <c r="O25" s="234"/>
      <c r="P25" s="234"/>
      <c r="Q25" s="234"/>
      <c r="R25" s="234"/>
      <c r="S25" s="234"/>
      <c r="T25" s="234"/>
      <c r="U25" s="234"/>
      <c r="V25" s="234"/>
      <c r="W25" s="234"/>
      <c r="X25" s="234"/>
      <c r="Y25" s="234"/>
      <c r="Z25" s="234"/>
      <c r="AA25" s="234"/>
      <c r="AB25" s="234"/>
      <c r="AC25" s="234"/>
      <c r="AD25" s="234"/>
      <c r="AE25" s="234"/>
      <c r="AF25" s="234"/>
      <c r="AG25" s="235"/>
      <c r="AH25" s="235"/>
    </row>
    <row r="26" spans="1:52" hidden="1" x14ac:dyDescent="0.25">
      <c r="A26" s="234" t="s">
        <v>33</v>
      </c>
      <c r="B26" s="234"/>
      <c r="C26" s="234" t="s">
        <v>25</v>
      </c>
      <c r="D26" s="234">
        <v>0.1</v>
      </c>
      <c r="E26" s="234">
        <v>0.05</v>
      </c>
      <c r="F26" s="234">
        <v>0.1</v>
      </c>
      <c r="G26" s="234">
        <v>0.1</v>
      </c>
      <c r="H26" s="234">
        <v>0.1</v>
      </c>
      <c r="I26" s="234">
        <v>0.3</v>
      </c>
      <c r="J26" s="234">
        <v>0.05</v>
      </c>
      <c r="K26" s="234">
        <v>0.05</v>
      </c>
      <c r="L26" s="234">
        <v>0.2</v>
      </c>
      <c r="M26" s="234">
        <v>0.1</v>
      </c>
      <c r="N26" s="234">
        <f t="shared" ref="N26:W26" si="4">D26</f>
        <v>0.1</v>
      </c>
      <c r="O26" s="234">
        <f t="shared" si="4"/>
        <v>0.05</v>
      </c>
      <c r="P26" s="234">
        <f t="shared" si="4"/>
        <v>0.1</v>
      </c>
      <c r="Q26" s="234">
        <f t="shared" si="4"/>
        <v>0.1</v>
      </c>
      <c r="R26" s="234">
        <f t="shared" si="4"/>
        <v>0.1</v>
      </c>
      <c r="S26" s="234">
        <f t="shared" si="4"/>
        <v>0.3</v>
      </c>
      <c r="T26" s="234">
        <f t="shared" si="4"/>
        <v>0.05</v>
      </c>
      <c r="U26" s="234">
        <f t="shared" si="4"/>
        <v>0.05</v>
      </c>
      <c r="V26" s="234">
        <f t="shared" si="4"/>
        <v>0.2</v>
      </c>
      <c r="W26" s="234">
        <f t="shared" si="4"/>
        <v>0.1</v>
      </c>
      <c r="X26" s="234"/>
      <c r="Y26" s="234"/>
      <c r="Z26" s="234"/>
      <c r="AA26" s="234"/>
      <c r="AB26" s="234"/>
      <c r="AC26" s="234"/>
      <c r="AD26" s="234"/>
      <c r="AE26" s="234"/>
      <c r="AF26" s="234"/>
      <c r="AG26" s="235"/>
      <c r="AH26" s="235"/>
    </row>
    <row r="27" spans="1:52" hidden="1" x14ac:dyDescent="0.25">
      <c r="A27" s="234"/>
      <c r="B27" s="234"/>
      <c r="C27" s="234" t="s">
        <v>26</v>
      </c>
      <c r="D27" s="234">
        <v>0.05</v>
      </c>
      <c r="E27" s="234">
        <v>0.01</v>
      </c>
      <c r="F27" s="234">
        <v>0.02</v>
      </c>
      <c r="G27" s="234"/>
      <c r="H27" s="234"/>
      <c r="I27" s="234"/>
      <c r="J27" s="234">
        <v>0.02</v>
      </c>
      <c r="K27" s="234">
        <v>0.1</v>
      </c>
      <c r="L27" s="234">
        <v>0.05</v>
      </c>
      <c r="M27" s="234">
        <v>0.1</v>
      </c>
      <c r="N27" s="234">
        <f t="shared" ref="N27:N28" si="5">D27</f>
        <v>0.05</v>
      </c>
      <c r="O27" s="234">
        <f>E27</f>
        <v>0.01</v>
      </c>
      <c r="P27" s="234">
        <f>F27</f>
        <v>0.02</v>
      </c>
      <c r="Q27" s="234"/>
      <c r="R27" s="234"/>
      <c r="S27" s="234"/>
      <c r="T27" s="234">
        <f>J27</f>
        <v>0.02</v>
      </c>
      <c r="U27" s="234">
        <f>K27</f>
        <v>0.1</v>
      </c>
      <c r="V27" s="234">
        <f>L27</f>
        <v>0.05</v>
      </c>
      <c r="W27" s="234">
        <f>M27</f>
        <v>0.1</v>
      </c>
      <c r="X27" s="234"/>
      <c r="Y27" s="234"/>
      <c r="Z27" s="234"/>
      <c r="AA27" s="234"/>
      <c r="AB27" s="234"/>
      <c r="AC27" s="234"/>
      <c r="AD27" s="234"/>
      <c r="AE27" s="234"/>
      <c r="AF27" s="234"/>
      <c r="AG27" s="235"/>
      <c r="AH27" s="235"/>
    </row>
    <row r="28" spans="1:52" hidden="1" x14ac:dyDescent="0.25">
      <c r="A28" s="234"/>
      <c r="B28" s="234"/>
      <c r="C28" s="234" t="s">
        <v>27</v>
      </c>
      <c r="D28" s="234">
        <v>0.01</v>
      </c>
      <c r="E28" s="234"/>
      <c r="F28" s="234"/>
      <c r="G28" s="234">
        <v>0.05</v>
      </c>
      <c r="H28" s="234">
        <v>0.05</v>
      </c>
      <c r="I28" s="234"/>
      <c r="J28" s="234"/>
      <c r="K28" s="234"/>
      <c r="L28" s="234">
        <v>0.15</v>
      </c>
      <c r="M28" s="234"/>
      <c r="N28" s="234">
        <f t="shared" si="5"/>
        <v>0.01</v>
      </c>
      <c r="O28" s="234"/>
      <c r="P28" s="234"/>
      <c r="Q28" s="234">
        <f>G28</f>
        <v>0.05</v>
      </c>
      <c r="R28" s="234">
        <f>H28</f>
        <v>0.05</v>
      </c>
      <c r="S28" s="234"/>
      <c r="T28" s="234"/>
      <c r="U28" s="234"/>
      <c r="V28" s="234">
        <v>0.1</v>
      </c>
      <c r="W28" s="234"/>
      <c r="X28" s="234"/>
      <c r="Y28" s="234"/>
      <c r="Z28" s="234"/>
      <c r="AA28" s="234"/>
      <c r="AB28" s="234"/>
      <c r="AC28" s="234"/>
      <c r="AD28" s="234"/>
      <c r="AE28" s="234"/>
      <c r="AF28" s="234"/>
      <c r="AG28" s="235"/>
      <c r="AH28" s="235"/>
      <c r="AZ28" s="53"/>
    </row>
    <row r="29" spans="1:52" hidden="1" x14ac:dyDescent="0.25">
      <c r="A29" s="234"/>
      <c r="B29" s="234"/>
      <c r="C29" s="234"/>
      <c r="D29" s="234"/>
      <c r="E29" s="234"/>
      <c r="F29" s="234"/>
      <c r="G29" s="234"/>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5"/>
      <c r="AH29" s="235"/>
      <c r="AZ29" s="53"/>
    </row>
    <row r="30" spans="1:52" x14ac:dyDescent="0.25">
      <c r="A30" s="234" t="s">
        <v>42</v>
      </c>
      <c r="B30" s="234"/>
      <c r="C30" s="234"/>
      <c r="D30" s="247">
        <f>AF5</f>
        <v>0</v>
      </c>
      <c r="E30" s="248">
        <f>AF6</f>
        <v>0</v>
      </c>
      <c r="F30" s="248">
        <f>AF7</f>
        <v>925</v>
      </c>
      <c r="G30" s="248">
        <f>AF8</f>
        <v>2100</v>
      </c>
      <c r="H30" s="248">
        <f>AF9</f>
        <v>2100</v>
      </c>
      <c r="I30" s="248">
        <f>AF10</f>
        <v>1300</v>
      </c>
      <c r="J30" s="248">
        <f>AF11</f>
        <v>120</v>
      </c>
      <c r="K30" s="248">
        <f>AF12</f>
        <v>840</v>
      </c>
      <c r="L30" s="248">
        <f>AF13</f>
        <v>1800</v>
      </c>
      <c r="M30" s="249">
        <f>AF14</f>
        <v>850</v>
      </c>
      <c r="N30" s="248">
        <f>AF15</f>
        <v>0</v>
      </c>
      <c r="O30" s="248">
        <f>AF16</f>
        <v>0</v>
      </c>
      <c r="P30" s="248">
        <f>AF17</f>
        <v>4350</v>
      </c>
      <c r="Q30" s="248">
        <f>AF18</f>
        <v>10500</v>
      </c>
      <c r="R30" s="248">
        <f>AF19</f>
        <v>10500</v>
      </c>
      <c r="S30" s="248">
        <f>AF20</f>
        <v>6500</v>
      </c>
      <c r="T30" s="248">
        <f>AF21</f>
        <v>600</v>
      </c>
      <c r="U30" s="248">
        <f>AF22</f>
        <v>4250</v>
      </c>
      <c r="V30" s="248">
        <f>AF23</f>
        <v>9200</v>
      </c>
      <c r="W30" s="249">
        <f>AF24</f>
        <v>3000</v>
      </c>
      <c r="X30" s="234"/>
      <c r="Y30" s="234"/>
      <c r="Z30" s="234"/>
      <c r="AA30" s="234"/>
      <c r="AB30" s="234"/>
      <c r="AC30" s="234"/>
      <c r="AD30" s="234"/>
      <c r="AE30" s="234"/>
      <c r="AF30" s="234"/>
      <c r="AG30" s="235"/>
      <c r="AH30" s="235"/>
      <c r="AZ30" s="53"/>
    </row>
    <row r="31" spans="1:52" x14ac:dyDescent="0.25">
      <c r="A31" s="234" t="s">
        <v>148</v>
      </c>
      <c r="B31" s="234"/>
      <c r="C31" s="234"/>
      <c r="D31" s="258">
        <f t="array" ref="D31:W31">TRANSPOSE(MMULT(MINVERSE(_xlfn.MUNIT(20)-D5:W24),AF5:AF24))</f>
        <v>368.1489091109201</v>
      </c>
      <c r="E31" s="259">
        <v>761.0744204597936</v>
      </c>
      <c r="F31" s="259">
        <v>2850.4775856241527</v>
      </c>
      <c r="G31" s="259">
        <v>2829.1864575639302</v>
      </c>
      <c r="H31" s="259">
        <v>2829.1864575639302</v>
      </c>
      <c r="I31" s="259">
        <v>1828.4119166003679</v>
      </c>
      <c r="J31" s="259">
        <v>646.14832524452879</v>
      </c>
      <c r="K31" s="259">
        <v>2377.7584111405413</v>
      </c>
      <c r="L31" s="259">
        <v>2479.8728856077641</v>
      </c>
      <c r="M31" s="260">
        <v>1253.0415836787722</v>
      </c>
      <c r="N31" s="259">
        <v>1701.4042112679556</v>
      </c>
      <c r="O31" s="259">
        <v>3429.2689156721563</v>
      </c>
      <c r="P31" s="259">
        <v>10374.800421619622</v>
      </c>
      <c r="Q31" s="259">
        <v>13684.265843063728</v>
      </c>
      <c r="R31" s="259">
        <v>13684.265843063728</v>
      </c>
      <c r="S31" s="259">
        <v>9009.9798924338356</v>
      </c>
      <c r="T31" s="259">
        <v>2899.1853700550409</v>
      </c>
      <c r="U31" s="259">
        <v>11218.887680276368</v>
      </c>
      <c r="V31" s="259">
        <v>12442.552928237854</v>
      </c>
      <c r="W31" s="260">
        <v>4811.1063776815827</v>
      </c>
      <c r="X31" s="234"/>
      <c r="Y31" s="243"/>
      <c r="Z31" s="234"/>
      <c r="AA31" s="234"/>
      <c r="AB31" s="234"/>
      <c r="AC31" s="234"/>
      <c r="AD31" s="234"/>
      <c r="AE31" s="234"/>
      <c r="AF31" s="234"/>
      <c r="AG31" s="235"/>
      <c r="AH31" s="235"/>
      <c r="AZ31" s="53"/>
    </row>
    <row r="32" spans="1:52" x14ac:dyDescent="0.25">
      <c r="A32" s="234"/>
      <c r="B32" s="234"/>
      <c r="C32" s="234"/>
      <c r="D32" s="234"/>
      <c r="E32" s="234"/>
      <c r="F32" s="234"/>
      <c r="G32" s="234"/>
      <c r="H32" s="234"/>
      <c r="I32" s="234"/>
      <c r="J32" s="234"/>
      <c r="K32" s="234"/>
      <c r="L32" s="234"/>
      <c r="M32" s="234"/>
      <c r="N32" s="234"/>
      <c r="O32" s="234"/>
      <c r="P32" s="234"/>
      <c r="Q32" s="234"/>
      <c r="R32" s="234"/>
      <c r="S32" s="234"/>
      <c r="T32" s="234"/>
      <c r="U32" s="234"/>
      <c r="V32" s="234"/>
      <c r="W32" s="234"/>
      <c r="X32" s="234"/>
      <c r="Y32" s="234"/>
      <c r="Z32" s="234"/>
      <c r="AA32" s="234"/>
      <c r="AB32" s="234"/>
      <c r="AC32" s="234"/>
      <c r="AD32" s="234"/>
      <c r="AE32" s="234"/>
      <c r="AF32" s="234"/>
      <c r="AG32" s="235"/>
      <c r="AH32" s="235"/>
      <c r="AZ32" s="53"/>
    </row>
    <row r="33" spans="1:52" x14ac:dyDescent="0.25">
      <c r="A33" s="234" t="s">
        <v>83</v>
      </c>
      <c r="B33" s="234"/>
      <c r="C33" s="234"/>
      <c r="D33" s="234"/>
      <c r="E33" s="234"/>
      <c r="F33" s="234"/>
      <c r="G33" s="234"/>
      <c r="H33" s="234"/>
      <c r="I33" s="234"/>
      <c r="J33" s="234"/>
      <c r="K33" s="234"/>
      <c r="L33" s="234"/>
      <c r="M33" s="234"/>
      <c r="N33" s="234"/>
      <c r="O33" s="234"/>
      <c r="P33" s="234"/>
      <c r="Q33" s="234"/>
      <c r="R33" s="234"/>
      <c r="S33" s="234"/>
      <c r="T33" s="234"/>
      <c r="U33" s="234"/>
      <c r="V33" s="234"/>
      <c r="W33" s="234"/>
      <c r="X33" s="234"/>
      <c r="Y33" s="234"/>
      <c r="Z33" s="234"/>
      <c r="AA33" s="234"/>
      <c r="AB33" s="234"/>
      <c r="AC33" s="234"/>
      <c r="AD33" s="234"/>
      <c r="AE33" s="234"/>
      <c r="AF33" s="234"/>
      <c r="AG33" s="235"/>
      <c r="AH33" s="235"/>
      <c r="AZ33" s="53"/>
    </row>
    <row r="34" spans="1:52" x14ac:dyDescent="0.25">
      <c r="A34" s="234"/>
      <c r="B34" s="234" t="s">
        <v>45</v>
      </c>
      <c r="C34" s="234"/>
      <c r="D34" s="247">
        <v>1.2</v>
      </c>
      <c r="E34" s="248">
        <v>1</v>
      </c>
      <c r="F34" s="248">
        <v>1</v>
      </c>
      <c r="G34" s="248">
        <v>0.5</v>
      </c>
      <c r="H34" s="248">
        <v>0.5</v>
      </c>
      <c r="I34" s="248">
        <v>0.3</v>
      </c>
      <c r="J34" s="248">
        <v>0.5</v>
      </c>
      <c r="K34" s="248">
        <v>1.2</v>
      </c>
      <c r="L34" s="248">
        <v>0.7</v>
      </c>
      <c r="M34" s="249">
        <v>0.8</v>
      </c>
      <c r="N34" s="248">
        <f t="shared" ref="N34:W34" si="6">D34</f>
        <v>1.2</v>
      </c>
      <c r="O34" s="248">
        <f t="shared" si="6"/>
        <v>1</v>
      </c>
      <c r="P34" s="248">
        <f t="shared" si="6"/>
        <v>1</v>
      </c>
      <c r="Q34" s="248">
        <f t="shared" si="6"/>
        <v>0.5</v>
      </c>
      <c r="R34" s="248">
        <f t="shared" si="6"/>
        <v>0.5</v>
      </c>
      <c r="S34" s="248">
        <f t="shared" si="6"/>
        <v>0.3</v>
      </c>
      <c r="T34" s="248">
        <f t="shared" si="6"/>
        <v>0.5</v>
      </c>
      <c r="U34" s="248">
        <f t="shared" si="6"/>
        <v>1.2</v>
      </c>
      <c r="V34" s="248">
        <f t="shared" si="6"/>
        <v>0.7</v>
      </c>
      <c r="W34" s="249">
        <f t="shared" si="6"/>
        <v>0.8</v>
      </c>
      <c r="X34" s="234"/>
      <c r="Y34" s="234"/>
      <c r="Z34" s="234"/>
      <c r="AA34" s="234"/>
      <c r="AB34" s="234"/>
      <c r="AC34" s="234" t="s">
        <v>55</v>
      </c>
      <c r="AD34" s="234"/>
      <c r="AE34" s="234"/>
      <c r="AF34" s="234"/>
      <c r="AG34" s="235"/>
      <c r="AH34" s="235"/>
      <c r="AZ34" s="53"/>
    </row>
    <row r="35" spans="1:52" x14ac:dyDescent="0.25">
      <c r="A35" s="234"/>
      <c r="B35" s="234" t="s">
        <v>47</v>
      </c>
      <c r="C35" s="234"/>
      <c r="D35" s="250">
        <f>(SUM(D6:D8)*$AC$35)/$Z$35</f>
        <v>4.0000000000000008E-2</v>
      </c>
      <c r="E35" s="219">
        <f>(SUM(E6:E8)*$AC$35)/$Z$35</f>
        <v>0.05</v>
      </c>
      <c r="F35" s="219">
        <f>(SUM(F6:F8)*$AC$35)/$Z$35</f>
        <v>0.12000000000000002</v>
      </c>
      <c r="G35" s="238">
        <f>Substitution_total!V3/G31</f>
        <v>44.410293165402251</v>
      </c>
      <c r="H35" s="219">
        <f t="shared" ref="H35:M35" si="7">(SUM(H6:H8)*$AC$35)/$Z$35</f>
        <v>6.2000000000000013E-2</v>
      </c>
      <c r="I35" s="219">
        <f t="shared" si="7"/>
        <v>6.7999999999999991E-2</v>
      </c>
      <c r="J35" s="219">
        <f t="shared" si="7"/>
        <v>6.7999999999999991E-2</v>
      </c>
      <c r="K35" s="219">
        <f t="shared" si="7"/>
        <v>0.05</v>
      </c>
      <c r="L35" s="219">
        <f t="shared" si="7"/>
        <v>2.2000000000000002E-2</v>
      </c>
      <c r="M35" s="251">
        <f t="shared" si="7"/>
        <v>2.4000000000000004E-2</v>
      </c>
      <c r="N35" s="219">
        <f>D35</f>
        <v>4.0000000000000008E-2</v>
      </c>
      <c r="O35" s="219">
        <f t="shared" ref="O35:O36" si="8">E35</f>
        <v>0.05</v>
      </c>
      <c r="P35" s="219">
        <f>F35</f>
        <v>0.12000000000000002</v>
      </c>
      <c r="Q35" s="240">
        <f>G35</f>
        <v>44.410293165402251</v>
      </c>
      <c r="R35" s="219">
        <f t="shared" ref="R35:R37" si="9">H35</f>
        <v>6.2000000000000013E-2</v>
      </c>
      <c r="S35" s="219">
        <f t="shared" ref="S35:W37" si="10">I35</f>
        <v>6.7999999999999991E-2</v>
      </c>
      <c r="T35" s="219">
        <f t="shared" si="10"/>
        <v>6.7999999999999991E-2</v>
      </c>
      <c r="U35" s="219">
        <f t="shared" si="10"/>
        <v>0.05</v>
      </c>
      <c r="V35" s="219">
        <f t="shared" si="10"/>
        <v>2.2000000000000002E-2</v>
      </c>
      <c r="W35" s="251">
        <f t="shared" si="10"/>
        <v>2.4000000000000004E-2</v>
      </c>
      <c r="X35" s="234"/>
      <c r="Y35" s="234" t="s">
        <v>49</v>
      </c>
      <c r="Z35" s="234">
        <v>1</v>
      </c>
      <c r="AA35" s="234" t="s">
        <v>50</v>
      </c>
      <c r="AB35" s="234"/>
      <c r="AC35" s="234">
        <v>0.4</v>
      </c>
      <c r="AD35" s="234"/>
      <c r="AE35" s="234"/>
      <c r="AF35" s="234"/>
      <c r="AG35" s="235"/>
      <c r="AH35" s="235"/>
      <c r="AZ35" s="53"/>
    </row>
    <row r="36" spans="1:52" x14ac:dyDescent="0.25">
      <c r="A36" s="234"/>
      <c r="B36" s="234" t="s">
        <v>101</v>
      </c>
      <c r="C36" s="234"/>
      <c r="D36" s="250">
        <f>(SUM(D6:D8)*$AC$36)/$Z$36</f>
        <v>0.13333333333333336</v>
      </c>
      <c r="E36" s="219">
        <f>(SUM(E6:E8)*$AC$36)/$Z$36</f>
        <v>0.16666666666666669</v>
      </c>
      <c r="F36" s="219">
        <f>(SUM(F6:F8)*$AC$36)/$Z$36</f>
        <v>0.40000000000000008</v>
      </c>
      <c r="G36" s="238">
        <f>Substitution_total!W3/G31</f>
        <v>100.40938597048296</v>
      </c>
      <c r="H36" s="219">
        <f t="shared" ref="H36:M36" si="11">(SUM(H6:H8)*$AC$36)/$Z$36</f>
        <v>0.20666666666666672</v>
      </c>
      <c r="I36" s="219">
        <f t="shared" si="11"/>
        <v>0.22666666666666666</v>
      </c>
      <c r="J36" s="219">
        <f t="shared" si="11"/>
        <v>0.22666666666666666</v>
      </c>
      <c r="K36" s="219">
        <f t="shared" si="11"/>
        <v>0.16666666666666669</v>
      </c>
      <c r="L36" s="219">
        <f t="shared" si="11"/>
        <v>7.3333333333333348E-2</v>
      </c>
      <c r="M36" s="251">
        <f t="shared" si="11"/>
        <v>8.0000000000000016E-2</v>
      </c>
      <c r="N36" s="219">
        <f>D36</f>
        <v>0.13333333333333336</v>
      </c>
      <c r="O36" s="219">
        <f t="shared" si="8"/>
        <v>0.16666666666666669</v>
      </c>
      <c r="P36" s="219">
        <f t="shared" ref="P36:Q36" si="12">F36</f>
        <v>0.40000000000000008</v>
      </c>
      <c r="Q36" s="240">
        <f t="shared" si="12"/>
        <v>100.40938597048296</v>
      </c>
      <c r="R36" s="219">
        <f t="shared" si="9"/>
        <v>0.20666666666666672</v>
      </c>
      <c r="S36" s="219">
        <f t="shared" si="10"/>
        <v>0.22666666666666666</v>
      </c>
      <c r="T36" s="219">
        <f t="shared" si="10"/>
        <v>0.22666666666666666</v>
      </c>
      <c r="U36" s="219">
        <f t="shared" si="10"/>
        <v>0.16666666666666669</v>
      </c>
      <c r="V36" s="219">
        <f t="shared" si="10"/>
        <v>7.3333333333333348E-2</v>
      </c>
      <c r="W36" s="251">
        <f t="shared" si="10"/>
        <v>8.0000000000000016E-2</v>
      </c>
      <c r="X36" s="234"/>
      <c r="Y36" s="234" t="s">
        <v>105</v>
      </c>
      <c r="Z36" s="234">
        <v>0.3</v>
      </c>
      <c r="AA36" s="234" t="s">
        <v>106</v>
      </c>
      <c r="AB36" s="234"/>
      <c r="AC36" s="234">
        <v>0.4</v>
      </c>
      <c r="AD36" s="234"/>
      <c r="AE36" s="234"/>
      <c r="AF36" s="234"/>
      <c r="AG36" s="235"/>
      <c r="AH36" s="235"/>
      <c r="AZ36" s="53"/>
    </row>
    <row r="37" spans="1:52" x14ac:dyDescent="0.25">
      <c r="A37" s="234"/>
      <c r="B37" s="234" t="s">
        <v>48</v>
      </c>
      <c r="C37" s="234"/>
      <c r="D37" s="252">
        <f>(SUM(D6:D8)*$AC$37)/$Z$37</f>
        <v>4.0000000000000008E-2</v>
      </c>
      <c r="E37" s="253">
        <f>(SUM(E6:E8)*$AC$37)/$Z$37</f>
        <v>0.05</v>
      </c>
      <c r="F37" s="253">
        <f>(SUM(F6:F8)*$AC$37)/$Z$37</f>
        <v>0.12000000000000002</v>
      </c>
      <c r="G37" s="239">
        <f>Substitution_total!X3/G31</f>
        <v>2.6708649689021962</v>
      </c>
      <c r="H37" s="253">
        <f t="shared" ref="H37:M37" si="13">(SUM(H6:H8)*$AC$37)/$Z$37</f>
        <v>6.2000000000000013E-2</v>
      </c>
      <c r="I37" s="253">
        <f t="shared" si="13"/>
        <v>6.7999999999999991E-2</v>
      </c>
      <c r="J37" s="253">
        <f t="shared" si="13"/>
        <v>6.7999999999999991E-2</v>
      </c>
      <c r="K37" s="253">
        <f t="shared" si="13"/>
        <v>0.05</v>
      </c>
      <c r="L37" s="253">
        <f t="shared" si="13"/>
        <v>2.2000000000000002E-2</v>
      </c>
      <c r="M37" s="254">
        <f t="shared" si="13"/>
        <v>2.4000000000000004E-2</v>
      </c>
      <c r="N37" s="253">
        <f>D37</f>
        <v>4.0000000000000008E-2</v>
      </c>
      <c r="O37" s="253">
        <f>E37</f>
        <v>0.05</v>
      </c>
      <c r="P37" s="253">
        <f>F37</f>
        <v>0.12000000000000002</v>
      </c>
      <c r="Q37" s="241">
        <f>G37</f>
        <v>2.6708649689021962</v>
      </c>
      <c r="R37" s="253">
        <f t="shared" si="9"/>
        <v>6.2000000000000013E-2</v>
      </c>
      <c r="S37" s="253">
        <f t="shared" si="10"/>
        <v>6.7999999999999991E-2</v>
      </c>
      <c r="T37" s="253">
        <f t="shared" si="10"/>
        <v>6.7999999999999991E-2</v>
      </c>
      <c r="U37" s="253">
        <f t="shared" si="10"/>
        <v>0.05</v>
      </c>
      <c r="V37" s="253">
        <f t="shared" si="10"/>
        <v>2.2000000000000002E-2</v>
      </c>
      <c r="W37" s="254">
        <f t="shared" si="10"/>
        <v>2.4000000000000004E-2</v>
      </c>
      <c r="X37" s="234"/>
      <c r="Y37" s="234" t="s">
        <v>51</v>
      </c>
      <c r="Z37" s="234">
        <v>0.5</v>
      </c>
      <c r="AA37" s="234" t="s">
        <v>52</v>
      </c>
      <c r="AB37" s="234"/>
      <c r="AC37" s="234">
        <v>0.2</v>
      </c>
      <c r="AD37" s="234"/>
      <c r="AE37" s="234"/>
      <c r="AF37" s="234"/>
      <c r="AG37" s="235"/>
      <c r="AH37" s="235"/>
      <c r="AZ37" s="53"/>
    </row>
    <row r="38" spans="1:52" x14ac:dyDescent="0.25">
      <c r="A38" s="234"/>
      <c r="B38" s="234"/>
      <c r="C38" s="234"/>
      <c r="D38" s="234"/>
      <c r="E38" s="234"/>
      <c r="F38" s="234"/>
      <c r="G38" s="234"/>
      <c r="H38" s="234"/>
      <c r="I38" s="234"/>
      <c r="J38" s="234"/>
      <c r="K38" s="234"/>
      <c r="L38" s="234"/>
      <c r="M38" s="234"/>
      <c r="N38" s="234"/>
      <c r="O38" s="234"/>
      <c r="P38" s="234"/>
      <c r="Q38" s="234"/>
      <c r="R38" s="234"/>
      <c r="S38" s="234"/>
      <c r="T38" s="234"/>
      <c r="U38" s="234"/>
      <c r="V38" s="234"/>
      <c r="W38" s="234"/>
      <c r="X38" s="234"/>
      <c r="Y38" s="234"/>
      <c r="Z38" s="234"/>
      <c r="AA38" s="234"/>
      <c r="AB38" s="234"/>
      <c r="AC38" s="234"/>
      <c r="AD38" s="234"/>
      <c r="AE38" s="234"/>
      <c r="AF38" s="234"/>
      <c r="AG38" s="235"/>
      <c r="AH38" s="235"/>
      <c r="AZ38" s="53"/>
    </row>
    <row r="39" spans="1:52" x14ac:dyDescent="0.25">
      <c r="A39" s="234" t="s">
        <v>36</v>
      </c>
      <c r="B39" s="235"/>
      <c r="C39" s="234"/>
      <c r="D39" s="247">
        <f t="shared" ref="D39:W39" si="14">D34*D31</f>
        <v>441.77869093310409</v>
      </c>
      <c r="E39" s="248">
        <f t="shared" si="14"/>
        <v>761.0744204597936</v>
      </c>
      <c r="F39" s="248">
        <f t="shared" si="14"/>
        <v>2850.4775856241527</v>
      </c>
      <c r="G39" s="248">
        <f t="shared" si="14"/>
        <v>1414.5932287819651</v>
      </c>
      <c r="H39" s="248">
        <f t="shared" si="14"/>
        <v>1414.5932287819651</v>
      </c>
      <c r="I39" s="248">
        <f t="shared" si="14"/>
        <v>548.52357498011031</v>
      </c>
      <c r="J39" s="248">
        <f t="shared" si="14"/>
        <v>323.0741626222644</v>
      </c>
      <c r="K39" s="248">
        <f t="shared" si="14"/>
        <v>2853.3100933686496</v>
      </c>
      <c r="L39" s="248">
        <f t="shared" si="14"/>
        <v>1735.9110199254349</v>
      </c>
      <c r="M39" s="249">
        <f t="shared" si="14"/>
        <v>1002.4332669430178</v>
      </c>
      <c r="N39" s="248">
        <f t="shared" si="14"/>
        <v>2041.6850535215467</v>
      </c>
      <c r="O39" s="248">
        <f t="shared" si="14"/>
        <v>3429.2689156721563</v>
      </c>
      <c r="P39" s="248">
        <f t="shared" si="14"/>
        <v>10374.800421619622</v>
      </c>
      <c r="Q39" s="248">
        <f t="shared" si="14"/>
        <v>6842.1329215318638</v>
      </c>
      <c r="R39" s="248">
        <f t="shared" si="14"/>
        <v>6842.1329215318638</v>
      </c>
      <c r="S39" s="248">
        <f t="shared" si="14"/>
        <v>2702.9939677301504</v>
      </c>
      <c r="T39" s="248">
        <f t="shared" si="14"/>
        <v>1449.5926850275205</v>
      </c>
      <c r="U39" s="248">
        <f t="shared" si="14"/>
        <v>13462.665216331641</v>
      </c>
      <c r="V39" s="248">
        <f t="shared" si="14"/>
        <v>8709.7870497664971</v>
      </c>
      <c r="W39" s="249">
        <f t="shared" si="14"/>
        <v>3848.8851021452665</v>
      </c>
      <c r="X39" s="234"/>
      <c r="Y39" s="234"/>
      <c r="Z39" s="234"/>
      <c r="AA39" s="234"/>
      <c r="AB39" s="234"/>
      <c r="AC39" s="234"/>
      <c r="AD39" s="234"/>
      <c r="AE39" s="234"/>
      <c r="AF39" s="234"/>
      <c r="AG39" s="235"/>
      <c r="AH39" s="235"/>
      <c r="AZ39" s="53"/>
    </row>
    <row r="40" spans="1:52" x14ac:dyDescent="0.25">
      <c r="A40" s="234" t="s">
        <v>37</v>
      </c>
      <c r="B40" s="235"/>
      <c r="C40" s="234" t="s">
        <v>110</v>
      </c>
      <c r="D40" s="250">
        <f t="shared" ref="D40:W40" si="15">D35*D31</f>
        <v>14.725956364436806</v>
      </c>
      <c r="E40" s="219">
        <f t="shared" si="15"/>
        <v>38.053721022989684</v>
      </c>
      <c r="F40" s="219">
        <f t="shared" si="15"/>
        <v>342.05731027489838</v>
      </c>
      <c r="G40" s="240">
        <f t="shared" si="15"/>
        <v>125645.00000000001</v>
      </c>
      <c r="H40" s="219">
        <f t="shared" si="15"/>
        <v>175.4095603689637</v>
      </c>
      <c r="I40" s="219">
        <f t="shared" si="15"/>
        <v>124.33201032882501</v>
      </c>
      <c r="J40" s="219">
        <f t="shared" si="15"/>
        <v>43.93808611662795</v>
      </c>
      <c r="K40" s="219">
        <f t="shared" si="15"/>
        <v>118.88792055702707</v>
      </c>
      <c r="L40" s="219">
        <f t="shared" si="15"/>
        <v>54.55720348337082</v>
      </c>
      <c r="M40" s="251">
        <f t="shared" si="15"/>
        <v>30.072998008290536</v>
      </c>
      <c r="N40" s="219">
        <f t="shared" si="15"/>
        <v>68.056168450718232</v>
      </c>
      <c r="O40" s="219">
        <f t="shared" si="15"/>
        <v>171.46344578360782</v>
      </c>
      <c r="P40" s="219">
        <f t="shared" si="15"/>
        <v>1244.976050594355</v>
      </c>
      <c r="Q40" s="240">
        <f t="shared" si="15"/>
        <v>607722.25784376054</v>
      </c>
      <c r="R40" s="219">
        <f t="shared" si="15"/>
        <v>848.42448226995134</v>
      </c>
      <c r="S40" s="219">
        <f t="shared" si="15"/>
        <v>612.6786326855007</v>
      </c>
      <c r="T40" s="219">
        <f t="shared" si="15"/>
        <v>197.14460516374277</v>
      </c>
      <c r="U40" s="219">
        <f t="shared" si="15"/>
        <v>560.94438401381842</v>
      </c>
      <c r="V40" s="219">
        <f t="shared" si="15"/>
        <v>273.73616442123279</v>
      </c>
      <c r="W40" s="251">
        <f t="shared" si="15"/>
        <v>115.46655306435801</v>
      </c>
      <c r="X40" s="234"/>
      <c r="Y40" s="234"/>
      <c r="Z40" s="234"/>
      <c r="AA40" s="234"/>
      <c r="AB40" s="234"/>
      <c r="AC40" s="234"/>
      <c r="AD40" s="234"/>
      <c r="AE40" s="234"/>
      <c r="AF40" s="234"/>
      <c r="AG40" s="235"/>
      <c r="AH40" s="235"/>
      <c r="AZ40" s="53"/>
    </row>
    <row r="41" spans="1:52" x14ac:dyDescent="0.25">
      <c r="A41" s="234"/>
      <c r="B41" s="234"/>
      <c r="C41" s="234" t="s">
        <v>111</v>
      </c>
      <c r="D41" s="250">
        <f t="shared" ref="D41:W41" si="16">D36*D31</f>
        <v>49.086521214789357</v>
      </c>
      <c r="E41" s="219">
        <f t="shared" si="16"/>
        <v>126.84573674329894</v>
      </c>
      <c r="F41" s="219">
        <f t="shared" si="16"/>
        <v>1140.1910342496612</v>
      </c>
      <c r="G41" s="240">
        <f t="shared" si="16"/>
        <v>284076.87500000006</v>
      </c>
      <c r="H41" s="219">
        <f t="shared" si="16"/>
        <v>584.69853456321243</v>
      </c>
      <c r="I41" s="219">
        <f t="shared" si="16"/>
        <v>414.4400344294167</v>
      </c>
      <c r="J41" s="219">
        <f t="shared" si="16"/>
        <v>146.46028705542651</v>
      </c>
      <c r="K41" s="219">
        <f t="shared" si="16"/>
        <v>396.29306852342359</v>
      </c>
      <c r="L41" s="219">
        <f t="shared" si="16"/>
        <v>181.85734494456941</v>
      </c>
      <c r="M41" s="251">
        <f t="shared" si="16"/>
        <v>100.2433266943018</v>
      </c>
      <c r="N41" s="219">
        <f t="shared" si="16"/>
        <v>226.85389483572746</v>
      </c>
      <c r="O41" s="219">
        <f t="shared" si="16"/>
        <v>571.54481927869278</v>
      </c>
      <c r="P41" s="219">
        <f t="shared" si="16"/>
        <v>4149.92016864785</v>
      </c>
      <c r="Q41" s="240">
        <f t="shared" si="16"/>
        <v>1374028.7307588821</v>
      </c>
      <c r="R41" s="219">
        <f t="shared" si="16"/>
        <v>2828.0816075665043</v>
      </c>
      <c r="S41" s="219">
        <f t="shared" si="16"/>
        <v>2042.2621089516692</v>
      </c>
      <c r="T41" s="219">
        <f t="shared" si="16"/>
        <v>657.1486838791426</v>
      </c>
      <c r="U41" s="219">
        <f t="shared" si="16"/>
        <v>1869.8146133793948</v>
      </c>
      <c r="V41" s="219">
        <f t="shared" si="16"/>
        <v>912.45388140410944</v>
      </c>
      <c r="W41" s="251">
        <f t="shared" si="16"/>
        <v>384.88851021452666</v>
      </c>
      <c r="X41" s="234"/>
      <c r="Y41" s="234"/>
      <c r="Z41" s="234"/>
      <c r="AA41" s="234"/>
      <c r="AB41" s="234"/>
      <c r="AC41" s="234"/>
      <c r="AD41" s="234"/>
      <c r="AE41" s="234"/>
      <c r="AF41" s="234"/>
      <c r="AG41" s="235"/>
      <c r="AH41" s="235"/>
      <c r="AZ41" s="53"/>
    </row>
    <row r="42" spans="1:52" x14ac:dyDescent="0.25">
      <c r="A42" s="234"/>
      <c r="B42" s="234"/>
      <c r="C42" s="234" t="s">
        <v>112</v>
      </c>
      <c r="D42" s="252">
        <f t="shared" ref="D42:W42" si="17">D37*D31</f>
        <v>14.725956364436806</v>
      </c>
      <c r="E42" s="253">
        <f t="shared" si="17"/>
        <v>38.053721022989684</v>
      </c>
      <c r="F42" s="253">
        <f t="shared" si="17"/>
        <v>342.05731027489838</v>
      </c>
      <c r="G42" s="241">
        <f t="shared" si="17"/>
        <v>7556.3750000000009</v>
      </c>
      <c r="H42" s="253">
        <f t="shared" si="17"/>
        <v>175.4095603689637</v>
      </c>
      <c r="I42" s="253">
        <f t="shared" si="17"/>
        <v>124.33201032882501</v>
      </c>
      <c r="J42" s="253">
        <f t="shared" si="17"/>
        <v>43.93808611662795</v>
      </c>
      <c r="K42" s="253">
        <f t="shared" si="17"/>
        <v>118.88792055702707</v>
      </c>
      <c r="L42" s="253">
        <f t="shared" si="17"/>
        <v>54.55720348337082</v>
      </c>
      <c r="M42" s="254">
        <f t="shared" si="17"/>
        <v>30.072998008290536</v>
      </c>
      <c r="N42" s="253">
        <f t="shared" si="17"/>
        <v>68.056168450718232</v>
      </c>
      <c r="O42" s="253">
        <f t="shared" si="17"/>
        <v>171.46344578360782</v>
      </c>
      <c r="P42" s="253">
        <f t="shared" si="17"/>
        <v>1244.976050594355</v>
      </c>
      <c r="Q42" s="241">
        <f t="shared" si="17"/>
        <v>36548.826265383788</v>
      </c>
      <c r="R42" s="253">
        <f t="shared" si="17"/>
        <v>848.42448226995134</v>
      </c>
      <c r="S42" s="253">
        <f t="shared" si="17"/>
        <v>612.6786326855007</v>
      </c>
      <c r="T42" s="253">
        <f t="shared" si="17"/>
        <v>197.14460516374277</v>
      </c>
      <c r="U42" s="253">
        <f t="shared" si="17"/>
        <v>560.94438401381842</v>
      </c>
      <c r="V42" s="253">
        <f t="shared" si="17"/>
        <v>273.73616442123279</v>
      </c>
      <c r="W42" s="254">
        <f t="shared" si="17"/>
        <v>115.46655306435801</v>
      </c>
      <c r="X42" s="234"/>
      <c r="Y42" s="234"/>
      <c r="Z42" s="234"/>
      <c r="AA42" s="234"/>
      <c r="AB42" s="234"/>
      <c r="AC42" s="234"/>
      <c r="AD42" s="234"/>
      <c r="AE42" s="234"/>
      <c r="AF42" s="234"/>
      <c r="AG42" s="235"/>
      <c r="AH42" s="235"/>
      <c r="AZ42" s="53"/>
    </row>
    <row r="43" spans="1:52" x14ac:dyDescent="0.25">
      <c r="A43" s="234"/>
      <c r="B43" s="234"/>
      <c r="C43" s="234"/>
      <c r="D43" s="234"/>
      <c r="E43" s="234"/>
      <c r="F43" s="234"/>
      <c r="G43" s="234"/>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5"/>
      <c r="AH43" s="235"/>
    </row>
    <row r="44" spans="1:52" x14ac:dyDescent="0.25">
      <c r="A44" s="234" t="s">
        <v>56</v>
      </c>
      <c r="B44" s="234"/>
      <c r="C44" s="234"/>
      <c r="D44" s="234"/>
      <c r="E44" s="234"/>
      <c r="F44" s="234"/>
      <c r="G44" s="234"/>
      <c r="H44" s="234"/>
      <c r="I44" s="234"/>
      <c r="J44" s="234"/>
      <c r="K44" s="234"/>
      <c r="L44" s="234"/>
      <c r="M44" s="234"/>
      <c r="N44" s="234"/>
      <c r="O44" s="234"/>
      <c r="P44" s="234"/>
      <c r="Q44" s="234"/>
      <c r="R44" s="234"/>
      <c r="S44" s="234"/>
      <c r="T44" s="234"/>
      <c r="U44" s="234"/>
      <c r="V44" s="234"/>
      <c r="W44" s="234"/>
      <c r="X44" s="234"/>
      <c r="Y44" s="234"/>
      <c r="Z44" s="234"/>
      <c r="AA44" s="234"/>
      <c r="AB44" s="234"/>
      <c r="AC44" s="234"/>
      <c r="AD44" s="234"/>
      <c r="AE44" s="234"/>
      <c r="AF44" s="234"/>
      <c r="AG44" s="235"/>
      <c r="AH44" s="242"/>
    </row>
    <row r="45" spans="1:52" x14ac:dyDescent="0.25">
      <c r="A45" s="234"/>
      <c r="B45" s="234" t="s">
        <v>84</v>
      </c>
      <c r="C45" s="234"/>
      <c r="D45" s="234"/>
      <c r="E45" s="234"/>
      <c r="F45" s="234"/>
      <c r="G45" s="237">
        <f>inflow_driven_model!BL5</f>
        <v>38730.853211217596</v>
      </c>
      <c r="H45" s="234"/>
      <c r="I45" s="234"/>
      <c r="J45" s="234"/>
      <c r="K45" s="234"/>
      <c r="L45" s="234"/>
      <c r="M45" s="234"/>
      <c r="N45" s="234"/>
      <c r="O45" s="234"/>
      <c r="P45" s="234"/>
      <c r="Q45" s="234">
        <f>G45*5</f>
        <v>193654.26605608797</v>
      </c>
      <c r="R45" s="234"/>
      <c r="S45" s="234"/>
      <c r="T45" s="234"/>
      <c r="U45" s="234"/>
      <c r="V45" s="234"/>
      <c r="W45" s="234"/>
      <c r="X45" s="234"/>
      <c r="Y45" s="234"/>
      <c r="Z45" s="234"/>
      <c r="AA45" s="234"/>
      <c r="AB45" s="234"/>
      <c r="AC45" s="234"/>
      <c r="AD45" s="234"/>
      <c r="AE45" s="234"/>
      <c r="AF45" s="234"/>
      <c r="AG45" s="235"/>
      <c r="AH45" s="242"/>
    </row>
    <row r="46" spans="1:52" x14ac:dyDescent="0.25">
      <c r="A46" s="234"/>
      <c r="B46" s="234" t="s">
        <v>85</v>
      </c>
      <c r="C46" s="234"/>
      <c r="D46" s="234"/>
      <c r="E46" s="234"/>
      <c r="F46" s="234"/>
      <c r="G46" s="245">
        <v>1000</v>
      </c>
      <c r="H46" s="234"/>
      <c r="I46" s="234"/>
      <c r="J46" s="234"/>
      <c r="K46" s="234"/>
      <c r="L46" s="234"/>
      <c r="M46" s="234"/>
      <c r="N46" s="234"/>
      <c r="O46" s="234"/>
      <c r="P46" s="234"/>
      <c r="Q46" s="246">
        <f>5*G46</f>
        <v>5000</v>
      </c>
      <c r="R46" s="244" t="s">
        <v>90</v>
      </c>
      <c r="S46" s="234"/>
      <c r="T46" s="234"/>
      <c r="U46" s="234"/>
      <c r="V46" s="234"/>
      <c r="W46" s="234"/>
      <c r="X46" s="234"/>
      <c r="Y46" s="234"/>
      <c r="Z46" s="234"/>
      <c r="AA46" s="234"/>
      <c r="AB46" s="234"/>
      <c r="AC46" s="234"/>
      <c r="AD46" s="234"/>
      <c r="AE46" s="234"/>
      <c r="AF46" s="234"/>
      <c r="AG46" s="235"/>
      <c r="AH46" s="242"/>
    </row>
    <row r="47" spans="1:52" x14ac:dyDescent="0.25">
      <c r="A47" s="234"/>
      <c r="B47" s="234" t="s">
        <v>151</v>
      </c>
      <c r="C47" s="234"/>
      <c r="D47" s="234"/>
      <c r="E47" s="234"/>
      <c r="F47" s="234"/>
      <c r="G47" s="243">
        <f>G31/G46</f>
        <v>2.8291864575639303</v>
      </c>
      <c r="H47" s="244" t="s">
        <v>91</v>
      </c>
      <c r="I47" s="234"/>
      <c r="J47" s="234"/>
      <c r="K47" s="234"/>
      <c r="L47" s="234"/>
      <c r="M47" s="234"/>
      <c r="N47" s="234"/>
      <c r="O47" s="234"/>
      <c r="P47" s="234"/>
      <c r="Q47" s="243">
        <f>Q31/Q46</f>
        <v>2.7368531686127455</v>
      </c>
      <c r="R47" s="244" t="s">
        <v>91</v>
      </c>
      <c r="S47" s="234"/>
      <c r="T47" s="234"/>
      <c r="U47" s="234"/>
      <c r="V47" s="234"/>
      <c r="W47" s="234"/>
      <c r="X47" s="234"/>
      <c r="Y47" s="234"/>
      <c r="Z47" s="234"/>
      <c r="AA47" s="234"/>
      <c r="AB47" s="234"/>
      <c r="AC47" s="234"/>
      <c r="AD47" s="234"/>
      <c r="AE47" s="234"/>
      <c r="AF47" s="234"/>
      <c r="AG47" s="235"/>
      <c r="AH47" s="242"/>
    </row>
    <row r="48" spans="1:52" x14ac:dyDescent="0.25">
      <c r="A48" s="235"/>
      <c r="B48" s="235"/>
      <c r="C48" s="235"/>
      <c r="D48" s="235"/>
      <c r="E48" s="235"/>
      <c r="F48" s="235"/>
      <c r="G48" s="235"/>
      <c r="H48" s="235"/>
      <c r="I48" s="235"/>
      <c r="J48" s="235"/>
      <c r="K48" s="235"/>
      <c r="L48" s="235"/>
      <c r="M48" s="235"/>
      <c r="N48" s="235"/>
      <c r="O48" s="235"/>
      <c r="P48" s="235"/>
      <c r="Q48" s="235"/>
      <c r="R48" s="235"/>
      <c r="S48" s="235"/>
      <c r="T48" s="235"/>
      <c r="U48" s="235"/>
      <c r="V48" s="235"/>
      <c r="W48" s="235"/>
      <c r="X48" s="235"/>
      <c r="Y48" s="235"/>
      <c r="Z48" s="235"/>
      <c r="AA48" s="235"/>
      <c r="AB48" s="235"/>
      <c r="AC48" s="235"/>
      <c r="AD48" s="235"/>
      <c r="AE48" s="235"/>
      <c r="AF48" s="235"/>
      <c r="AG48" s="235"/>
      <c r="AH48" s="242"/>
    </row>
    <row r="49" spans="34:34" x14ac:dyDescent="0.25">
      <c r="AH49" s="53"/>
    </row>
    <row r="50" spans="34:34" x14ac:dyDescent="0.25">
      <c r="AH50" s="53"/>
    </row>
    <row r="51" spans="34:34" x14ac:dyDescent="0.25">
      <c r="AH51" s="53"/>
    </row>
    <row r="52" spans="34:34" x14ac:dyDescent="0.25">
      <c r="AH52" s="53"/>
    </row>
    <row r="53" spans="34:34" x14ac:dyDescent="0.25">
      <c r="AH53" s="53"/>
    </row>
    <row r="54" spans="34:34" x14ac:dyDescent="0.25">
      <c r="AH54" s="53"/>
    </row>
    <row r="55" spans="34:34" x14ac:dyDescent="0.25">
      <c r="AH55" s="53"/>
    </row>
    <row r="56" spans="34:34" x14ac:dyDescent="0.25">
      <c r="AH56" s="53"/>
    </row>
    <row r="57" spans="34:34" x14ac:dyDescent="0.25">
      <c r="AH57" s="53"/>
    </row>
    <row r="58" spans="34:34" x14ac:dyDescent="0.25">
      <c r="AH58" s="53"/>
    </row>
    <row r="59" spans="34:34" x14ac:dyDescent="0.25">
      <c r="AH59" s="53"/>
    </row>
  </sheetData>
  <conditionalFormatting sqref="J26:M27 L28 Y5:AD6 Y16 AA16:AD16 AA17:AA19 Y20:AA21 Y22 Y24 AA22:AA24 AD20:AD24 D15:M24 N5:W14">
    <cfRule type="cellIs" dxfId="33" priority="4" operator="equal">
      <formula>0</formula>
    </cfRule>
  </conditionalFormatting>
  <conditionalFormatting sqref="Y5:AD24">
    <cfRule type="cellIs" dxfId="32" priority="2" operator="equal">
      <formula>0</formula>
    </cfRule>
  </conditionalFormatting>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8006BE-2EC9-4532-8986-685B7E0ABAC3}">
  <dimension ref="A1:AZ58"/>
  <sheetViews>
    <sheetView zoomScale="85" zoomScaleNormal="85" workbookViewId="0">
      <selection activeCell="AF8" sqref="AF8"/>
    </sheetView>
  </sheetViews>
  <sheetFormatPr defaultRowHeight="15" x14ac:dyDescent="0.25"/>
  <cols>
    <col min="1" max="1" width="8" customWidth="1"/>
    <col min="2" max="2" width="4.42578125" customWidth="1"/>
    <col min="3" max="3" width="22.85546875" customWidth="1"/>
    <col min="4" max="4" width="7.42578125" customWidth="1"/>
    <col min="5" max="23" width="6.7109375" customWidth="1"/>
    <col min="25" max="30" width="8.7109375" customWidth="1"/>
    <col min="31" max="32" width="7.140625" customWidth="1"/>
  </cols>
  <sheetData>
    <row r="1" spans="1:34" x14ac:dyDescent="0.25">
      <c r="A1" s="235"/>
      <c r="B1" s="235"/>
      <c r="C1" s="235"/>
      <c r="D1" s="235" t="s">
        <v>53</v>
      </c>
      <c r="E1" s="235"/>
      <c r="F1" s="235"/>
      <c r="G1" s="235"/>
      <c r="H1" s="235"/>
      <c r="I1" s="235"/>
      <c r="J1" s="235"/>
      <c r="K1" s="235"/>
      <c r="L1" s="235"/>
      <c r="M1" s="235"/>
      <c r="N1" s="235"/>
      <c r="O1" s="235"/>
      <c r="P1" s="235"/>
      <c r="Q1" s="235"/>
      <c r="R1" s="235"/>
      <c r="S1" s="235"/>
      <c r="T1" s="235"/>
      <c r="U1" s="235"/>
      <c r="V1" s="235"/>
      <c r="W1" s="235"/>
      <c r="X1" s="235"/>
      <c r="Y1" s="235" t="s">
        <v>54</v>
      </c>
      <c r="Z1" s="235"/>
      <c r="AA1" s="235"/>
      <c r="AB1" s="235"/>
      <c r="AC1" s="235" t="s">
        <v>57</v>
      </c>
      <c r="AD1" s="235">
        <v>2</v>
      </c>
      <c r="AE1" s="235"/>
      <c r="AF1" s="235"/>
      <c r="AG1" s="235"/>
      <c r="AH1" s="235"/>
    </row>
    <row r="2" spans="1:34" ht="15.75" thickBot="1" x14ac:dyDescent="0.3">
      <c r="A2" s="235"/>
      <c r="B2" s="235"/>
      <c r="C2" s="235"/>
      <c r="D2" s="50" t="s">
        <v>17</v>
      </c>
      <c r="E2" s="50"/>
      <c r="F2" s="50"/>
      <c r="G2" s="50"/>
      <c r="H2" s="50"/>
      <c r="I2" s="50"/>
      <c r="J2" s="50"/>
      <c r="K2" s="50"/>
      <c r="L2" s="50"/>
      <c r="M2" s="50"/>
      <c r="N2" s="44" t="s">
        <v>24</v>
      </c>
      <c r="O2" s="44"/>
      <c r="P2" s="44"/>
      <c r="Q2" s="44"/>
      <c r="R2" s="44"/>
      <c r="S2" s="44"/>
      <c r="T2" s="44"/>
      <c r="U2" s="44"/>
      <c r="V2" s="44"/>
      <c r="W2" s="44"/>
      <c r="Y2" s="50" t="s">
        <v>17</v>
      </c>
      <c r="Z2" s="50"/>
      <c r="AA2" s="50"/>
      <c r="AB2" s="44" t="s">
        <v>24</v>
      </c>
      <c r="AC2" s="44"/>
      <c r="AD2" s="44"/>
      <c r="AE2" s="235"/>
      <c r="AF2" s="235" t="s">
        <v>41</v>
      </c>
      <c r="AG2" s="235"/>
      <c r="AH2" s="235"/>
    </row>
    <row r="3" spans="1:34" ht="15.75" thickBot="1" x14ac:dyDescent="0.3">
      <c r="A3" s="235"/>
      <c r="B3" s="235"/>
      <c r="C3" s="235"/>
      <c r="D3" s="55">
        <v>1</v>
      </c>
      <c r="E3" s="56">
        <v>2</v>
      </c>
      <c r="F3" s="57">
        <v>3</v>
      </c>
      <c r="G3" s="69">
        <v>4.0999999999999996</v>
      </c>
      <c r="H3" s="70">
        <v>4.2</v>
      </c>
      <c r="I3" s="58">
        <v>5</v>
      </c>
      <c r="J3" s="59">
        <v>6</v>
      </c>
      <c r="K3" s="60">
        <v>7</v>
      </c>
      <c r="L3" s="61">
        <v>8</v>
      </c>
      <c r="M3" s="62">
        <v>9</v>
      </c>
      <c r="N3" s="55">
        <v>1</v>
      </c>
      <c r="O3" s="56">
        <v>2</v>
      </c>
      <c r="P3" s="57">
        <v>3</v>
      </c>
      <c r="Q3" s="69">
        <v>4.0999999999999996</v>
      </c>
      <c r="R3" s="70">
        <v>4.2</v>
      </c>
      <c r="S3" s="58">
        <v>5</v>
      </c>
      <c r="T3" s="59">
        <v>6</v>
      </c>
      <c r="U3" s="60">
        <v>7</v>
      </c>
      <c r="V3" s="61">
        <v>8</v>
      </c>
      <c r="W3" s="62">
        <v>9</v>
      </c>
      <c r="X3" s="235"/>
      <c r="Y3" s="235" t="s">
        <v>34</v>
      </c>
      <c r="Z3" s="235" t="s">
        <v>35</v>
      </c>
      <c r="AA3" s="235" t="s">
        <v>46</v>
      </c>
      <c r="AB3" s="235" t="s">
        <v>34</v>
      </c>
      <c r="AC3" s="235" t="s">
        <v>35</v>
      </c>
      <c r="AD3" s="235" t="s">
        <v>46</v>
      </c>
      <c r="AE3" s="235"/>
      <c r="AF3" s="235" t="s">
        <v>43</v>
      </c>
      <c r="AG3" s="235"/>
      <c r="AH3" s="235"/>
    </row>
    <row r="4" spans="1:34" x14ac:dyDescent="0.25">
      <c r="A4" s="235"/>
      <c r="B4" s="235"/>
      <c r="C4" s="235"/>
      <c r="D4" s="42" t="s">
        <v>147</v>
      </c>
      <c r="E4" s="43" t="s">
        <v>18</v>
      </c>
      <c r="F4" s="44" t="s">
        <v>19</v>
      </c>
      <c r="G4" s="45" t="s">
        <v>82</v>
      </c>
      <c r="H4" s="45" t="s">
        <v>81</v>
      </c>
      <c r="I4" s="54" t="s">
        <v>44</v>
      </c>
      <c r="J4" s="46" t="s">
        <v>20</v>
      </c>
      <c r="K4" s="47" t="s">
        <v>21</v>
      </c>
      <c r="L4" s="48" t="s">
        <v>22</v>
      </c>
      <c r="M4" s="49" t="s">
        <v>23</v>
      </c>
      <c r="N4" s="42" t="s">
        <v>147</v>
      </c>
      <c r="O4" s="43" t="s">
        <v>18</v>
      </c>
      <c r="P4" s="44" t="s">
        <v>19</v>
      </c>
      <c r="Q4" s="45" t="s">
        <v>82</v>
      </c>
      <c r="R4" s="45" t="s">
        <v>81</v>
      </c>
      <c r="S4" s="54" t="s">
        <v>44</v>
      </c>
      <c r="T4" s="46" t="s">
        <v>20</v>
      </c>
      <c r="U4" s="47" t="s">
        <v>21</v>
      </c>
      <c r="V4" s="48" t="s">
        <v>22</v>
      </c>
      <c r="W4" s="49" t="s">
        <v>23</v>
      </c>
      <c r="X4" s="235"/>
      <c r="Y4" s="235"/>
      <c r="Z4" s="235"/>
      <c r="AA4" s="235"/>
      <c r="AB4" s="235"/>
      <c r="AC4" s="235"/>
      <c r="AD4" s="235"/>
      <c r="AE4" s="235"/>
      <c r="AF4" s="235"/>
      <c r="AG4" s="235"/>
      <c r="AH4" s="235"/>
    </row>
    <row r="5" spans="1:34" x14ac:dyDescent="0.25">
      <c r="A5" s="50" t="s">
        <v>17</v>
      </c>
      <c r="B5" s="42">
        <v>1</v>
      </c>
      <c r="C5" s="42" t="s">
        <v>147</v>
      </c>
      <c r="D5" s="247">
        <v>0.01</v>
      </c>
      <c r="E5" s="248">
        <v>0.15</v>
      </c>
      <c r="F5" s="248"/>
      <c r="G5" s="248"/>
      <c r="H5" s="248"/>
      <c r="I5" s="248"/>
      <c r="J5" s="248"/>
      <c r="K5" s="248">
        <v>0.1</v>
      </c>
      <c r="L5" s="248"/>
      <c r="M5" s="249">
        <v>0.01</v>
      </c>
      <c r="N5" s="247"/>
      <c r="O5" s="248"/>
      <c r="P5" s="248"/>
      <c r="Q5" s="248"/>
      <c r="R5" s="248"/>
      <c r="S5" s="248"/>
      <c r="T5" s="248"/>
      <c r="U5" s="248"/>
      <c r="V5" s="248"/>
      <c r="W5" s="249"/>
      <c r="X5" s="235"/>
      <c r="Y5" s="266"/>
      <c r="Z5" s="267"/>
      <c r="AA5" s="267"/>
      <c r="AB5" s="267"/>
      <c r="AC5" s="267"/>
      <c r="AD5" s="268"/>
      <c r="AE5" s="235"/>
      <c r="AF5" s="263">
        <f t="shared" ref="AF5:AF24" si="0">SUM(Y5:AD5)</f>
        <v>0</v>
      </c>
      <c r="AG5" s="235"/>
      <c r="AH5" s="235"/>
    </row>
    <row r="6" spans="1:34" x14ac:dyDescent="0.25">
      <c r="A6" s="50"/>
      <c r="B6" s="43">
        <v>2</v>
      </c>
      <c r="C6" s="43" t="s">
        <v>18</v>
      </c>
      <c r="D6" s="250"/>
      <c r="E6" s="219">
        <v>0.05</v>
      </c>
      <c r="F6" s="219">
        <v>0.15</v>
      </c>
      <c r="G6" s="219">
        <v>0.05</v>
      </c>
      <c r="H6" s="219">
        <v>0.05</v>
      </c>
      <c r="I6" s="219"/>
      <c r="J6" s="219"/>
      <c r="K6" s="219"/>
      <c r="L6" s="219"/>
      <c r="M6" s="251">
        <v>0.01</v>
      </c>
      <c r="N6" s="250"/>
      <c r="O6" s="219"/>
      <c r="P6" s="219"/>
      <c r="Q6" s="219"/>
      <c r="R6" s="219"/>
      <c r="S6" s="219"/>
      <c r="T6" s="219"/>
      <c r="U6" s="219"/>
      <c r="V6" s="219"/>
      <c r="W6" s="251"/>
      <c r="X6" s="235"/>
      <c r="Y6" s="269"/>
      <c r="Z6" s="270"/>
      <c r="AA6" s="270"/>
      <c r="AB6" s="270"/>
      <c r="AC6" s="270"/>
      <c r="AD6" s="271"/>
      <c r="AE6" s="235"/>
      <c r="AF6" s="264">
        <f t="shared" si="0"/>
        <v>0</v>
      </c>
      <c r="AG6" s="235"/>
      <c r="AH6" s="235"/>
    </row>
    <row r="7" spans="1:34" ht="15.75" thickBot="1" x14ac:dyDescent="0.3">
      <c r="A7" s="50"/>
      <c r="B7" s="44">
        <v>3</v>
      </c>
      <c r="C7" s="44" t="s">
        <v>19</v>
      </c>
      <c r="D7" s="250">
        <v>0.05</v>
      </c>
      <c r="E7" s="219">
        <v>0.05</v>
      </c>
      <c r="F7" s="219">
        <v>0.05</v>
      </c>
      <c r="G7" s="219">
        <v>0.1</v>
      </c>
      <c r="H7" s="219">
        <v>0.1</v>
      </c>
      <c r="I7" s="219">
        <v>0.02</v>
      </c>
      <c r="J7" s="219">
        <v>0.12</v>
      </c>
      <c r="K7" s="219">
        <v>0.1</v>
      </c>
      <c r="L7" s="219">
        <v>0.05</v>
      </c>
      <c r="M7" s="251">
        <v>0.05</v>
      </c>
      <c r="N7" s="250"/>
      <c r="O7" s="219"/>
      <c r="P7" s="219"/>
      <c r="Q7" s="219"/>
      <c r="R7" s="219"/>
      <c r="S7" s="219"/>
      <c r="T7" s="219"/>
      <c r="U7" s="219"/>
      <c r="V7" s="219">
        <v>0.05</v>
      </c>
      <c r="W7" s="251"/>
      <c r="X7" s="235"/>
      <c r="Y7" s="269">
        <f>'yr1'!Y7*VLOOKUP($AD$1,Population!$F$3:$H$12,2,FALSE)</f>
        <v>503.12500000000006</v>
      </c>
      <c r="Z7" s="270">
        <f>'yr1'!Z7*VLOOKUP($AD$1,Population!$F$3:$H$12,2,FALSE)</f>
        <v>100.62500000000001</v>
      </c>
      <c r="AA7" s="270">
        <f>'yr1'!AA7*VLOOKUP($AD$1,Population!$F$3:$H$12,2,FALSE)</f>
        <v>251.56250000000003</v>
      </c>
      <c r="AB7" s="270"/>
      <c r="AC7" s="270">
        <f>'yr1'!AC7*VLOOKUP($AD$1,Population!$F$3:$H$12,2,FALSE)</f>
        <v>75.46875</v>
      </c>
      <c r="AD7" s="271"/>
      <c r="AE7" s="235"/>
      <c r="AF7" s="264">
        <f t="shared" si="0"/>
        <v>930.78125000000011</v>
      </c>
      <c r="AG7" s="235"/>
      <c r="AH7" s="235"/>
    </row>
    <row r="8" spans="1:34" x14ac:dyDescent="0.25">
      <c r="A8" s="50"/>
      <c r="B8" s="71">
        <v>4.0999999999999996</v>
      </c>
      <c r="C8" s="45" t="s">
        <v>82</v>
      </c>
      <c r="D8" s="250">
        <v>0.05</v>
      </c>
      <c r="E8" s="219">
        <v>2.5000000000000001E-2</v>
      </c>
      <c r="F8" s="219">
        <v>0.1</v>
      </c>
      <c r="G8" s="219">
        <v>5.0000000000000001E-3</v>
      </c>
      <c r="H8" s="219">
        <v>5.0000000000000001E-3</v>
      </c>
      <c r="I8" s="219">
        <v>0.15</v>
      </c>
      <c r="J8" s="219">
        <v>0.05</v>
      </c>
      <c r="K8" s="219">
        <v>2.5000000000000001E-2</v>
      </c>
      <c r="L8" s="219">
        <v>5.0000000000000001E-3</v>
      </c>
      <c r="M8" s="251"/>
      <c r="N8" s="250"/>
      <c r="O8" s="219"/>
      <c r="P8" s="219"/>
      <c r="Q8" s="219"/>
      <c r="R8" s="219"/>
      <c r="S8" s="219"/>
      <c r="T8" s="219"/>
      <c r="U8" s="219"/>
      <c r="V8" s="219"/>
      <c r="W8" s="251"/>
      <c r="X8" s="235"/>
      <c r="Y8" s="269">
        <f>'yr1'!Y8*VLOOKUP($AD$1,Population!$F$3:$H$12,2,FALSE)</f>
        <v>1006.2500000000001</v>
      </c>
      <c r="Z8" s="270">
        <f>'yr1'!Z8*VLOOKUP($AD$1,Population!$F$3:$H$12,2,FALSE)</f>
        <v>201.25000000000003</v>
      </c>
      <c r="AA8" s="270">
        <f>'yr1'!AA8*VLOOKUP($AD$1,Population!$F$3:$H$12,2,FALSE)</f>
        <v>905.62500000000011</v>
      </c>
      <c r="AB8" s="270"/>
      <c r="AC8" s="270"/>
      <c r="AD8" s="271"/>
      <c r="AE8" s="235"/>
      <c r="AF8" s="264">
        <f t="shared" si="0"/>
        <v>2113.1250000000005</v>
      </c>
      <c r="AG8" s="235"/>
      <c r="AH8" s="235"/>
    </row>
    <row r="9" spans="1:34" ht="15.75" thickBot="1" x14ac:dyDescent="0.3">
      <c r="A9" s="50"/>
      <c r="B9" s="72">
        <v>4.2</v>
      </c>
      <c r="C9" s="45" t="s">
        <v>81</v>
      </c>
      <c r="D9" s="250">
        <v>0.05</v>
      </c>
      <c r="E9" s="219">
        <v>2.5000000000000001E-2</v>
      </c>
      <c r="F9" s="219">
        <v>0.1</v>
      </c>
      <c r="G9" s="219">
        <v>5.0000000000000001E-3</v>
      </c>
      <c r="H9" s="219">
        <v>5.0000000000000001E-3</v>
      </c>
      <c r="I9" s="219">
        <v>0.15</v>
      </c>
      <c r="J9" s="219">
        <v>0.05</v>
      </c>
      <c r="K9" s="219">
        <v>2.5000000000000001E-2</v>
      </c>
      <c r="L9" s="219">
        <v>5.0000000000000001E-3</v>
      </c>
      <c r="M9" s="251"/>
      <c r="N9" s="250"/>
      <c r="O9" s="219"/>
      <c r="P9" s="219"/>
      <c r="Q9" s="219"/>
      <c r="R9" s="219"/>
      <c r="S9" s="219"/>
      <c r="T9" s="219"/>
      <c r="U9" s="219"/>
      <c r="V9" s="219"/>
      <c r="W9" s="251"/>
      <c r="X9" s="235"/>
      <c r="Y9" s="269">
        <f>'yr1'!Y9*VLOOKUP($AD$1,Population!$F$3:$H$12,2,FALSE)</f>
        <v>1006.2500000000001</v>
      </c>
      <c r="Z9" s="270">
        <f>'yr1'!Z9*VLOOKUP($AD$1,Population!$F$3:$H$12,2,FALSE)</f>
        <v>201.25000000000003</v>
      </c>
      <c r="AA9" s="270">
        <f>'yr1'!AA9*VLOOKUP($AD$1,Population!$F$3:$H$12,2,FALSE)</f>
        <v>905.62500000000011</v>
      </c>
      <c r="AB9" s="270"/>
      <c r="AC9" s="270"/>
      <c r="AD9" s="271"/>
      <c r="AE9" s="235"/>
      <c r="AF9" s="264">
        <f t="shared" si="0"/>
        <v>2113.1250000000005</v>
      </c>
      <c r="AG9" s="235"/>
      <c r="AH9" s="235"/>
    </row>
    <row r="10" spans="1:34" x14ac:dyDescent="0.25">
      <c r="A10" s="50"/>
      <c r="B10" s="54">
        <v>5</v>
      </c>
      <c r="C10" s="54" t="s">
        <v>44</v>
      </c>
      <c r="D10" s="250"/>
      <c r="E10" s="219"/>
      <c r="F10" s="219"/>
      <c r="G10" s="219">
        <v>0.05</v>
      </c>
      <c r="H10" s="219">
        <v>0.05</v>
      </c>
      <c r="I10" s="219">
        <v>0.1</v>
      </c>
      <c r="J10" s="219"/>
      <c r="K10" s="219"/>
      <c r="L10" s="219"/>
      <c r="M10" s="251">
        <v>0.05</v>
      </c>
      <c r="N10" s="250"/>
      <c r="O10" s="219"/>
      <c r="P10" s="219"/>
      <c r="Q10" s="219"/>
      <c r="R10" s="219"/>
      <c r="S10" s="219"/>
      <c r="T10" s="219"/>
      <c r="U10" s="219"/>
      <c r="V10" s="219"/>
      <c r="W10" s="251"/>
      <c r="X10" s="235"/>
      <c r="Y10" s="269">
        <f>'yr1'!Y10*VLOOKUP($AD$1,Population!$F$3:$H$12,2,FALSE)</f>
        <v>503.12500000000006</v>
      </c>
      <c r="Z10" s="270">
        <f>'yr1'!Z10*VLOOKUP($AD$1,Population!$F$3:$H$12,2,FALSE)</f>
        <v>805.00000000000011</v>
      </c>
      <c r="AA10" s="270"/>
      <c r="AB10" s="270"/>
      <c r="AC10" s="270"/>
      <c r="AD10" s="271"/>
      <c r="AE10" s="235"/>
      <c r="AF10" s="264">
        <f t="shared" si="0"/>
        <v>1308.1250000000002</v>
      </c>
      <c r="AG10" s="235"/>
      <c r="AH10" s="235"/>
    </row>
    <row r="11" spans="1:34" x14ac:dyDescent="0.25">
      <c r="A11" s="50"/>
      <c r="B11" s="46">
        <v>6</v>
      </c>
      <c r="C11" s="46" t="s">
        <v>20</v>
      </c>
      <c r="D11" s="250"/>
      <c r="E11" s="219">
        <v>0.05</v>
      </c>
      <c r="F11" s="219">
        <v>0.05</v>
      </c>
      <c r="G11" s="219">
        <v>0.05</v>
      </c>
      <c r="H11" s="219">
        <v>0.05</v>
      </c>
      <c r="I11" s="219"/>
      <c r="J11" s="219"/>
      <c r="K11" s="219"/>
      <c r="L11" s="219"/>
      <c r="M11" s="251">
        <v>0.05</v>
      </c>
      <c r="N11" s="250"/>
      <c r="O11" s="219"/>
      <c r="P11" s="219"/>
      <c r="Q11" s="219"/>
      <c r="R11" s="219"/>
      <c r="S11" s="219"/>
      <c r="T11" s="219"/>
      <c r="U11" s="219"/>
      <c r="V11" s="219"/>
      <c r="W11" s="251"/>
      <c r="X11" s="235"/>
      <c r="Y11" s="269">
        <f>'yr1'!Y11*VLOOKUP($AD$1,Population!$F$3:$H$12,2,FALSE)</f>
        <v>100.62500000000001</v>
      </c>
      <c r="Z11" s="270">
        <f>'yr1'!Z11*VLOOKUP($AD$1,Population!$F$3:$H$12,2,FALSE)</f>
        <v>20.125</v>
      </c>
      <c r="AA11" s="270"/>
      <c r="AB11" s="270"/>
      <c r="AC11" s="270"/>
      <c r="AD11" s="271"/>
      <c r="AE11" s="235"/>
      <c r="AF11" s="264">
        <f t="shared" si="0"/>
        <v>120.75000000000001</v>
      </c>
      <c r="AG11" s="235"/>
      <c r="AH11" s="235"/>
    </row>
    <row r="12" spans="1:34" x14ac:dyDescent="0.25">
      <c r="A12" s="50"/>
      <c r="B12" s="47">
        <v>7</v>
      </c>
      <c r="C12" s="47" t="s">
        <v>21</v>
      </c>
      <c r="D12" s="250">
        <v>0.2</v>
      </c>
      <c r="E12" s="219">
        <v>0.05</v>
      </c>
      <c r="F12" s="219">
        <v>0.1</v>
      </c>
      <c r="G12" s="219">
        <v>0.05</v>
      </c>
      <c r="H12" s="219">
        <v>0.05</v>
      </c>
      <c r="I12" s="219">
        <v>0.12</v>
      </c>
      <c r="J12" s="219">
        <v>0.15</v>
      </c>
      <c r="K12" s="219">
        <v>0.05</v>
      </c>
      <c r="L12" s="219">
        <v>0.12</v>
      </c>
      <c r="M12" s="251">
        <v>0.1</v>
      </c>
      <c r="N12" s="250"/>
      <c r="O12" s="219"/>
      <c r="P12" s="219"/>
      <c r="Q12" s="219"/>
      <c r="R12" s="219"/>
      <c r="S12" s="219"/>
      <c r="T12" s="219"/>
      <c r="U12" s="219"/>
      <c r="V12" s="219"/>
      <c r="W12" s="251"/>
      <c r="X12" s="235"/>
      <c r="Y12" s="269">
        <f>'yr1'!Y12*VLOOKUP($AD$1,Population!$F$3:$H$12,2,FALSE)</f>
        <v>704.37500000000011</v>
      </c>
      <c r="Z12" s="270">
        <f>'yr1'!Z12*VLOOKUP($AD$1,Population!$F$3:$H$12,2,FALSE)</f>
        <v>140.875</v>
      </c>
      <c r="AA12" s="270"/>
      <c r="AB12" s="270"/>
      <c r="AC12" s="270"/>
      <c r="AD12" s="271"/>
      <c r="AE12" s="235"/>
      <c r="AF12" s="264">
        <f t="shared" si="0"/>
        <v>845.25000000000011</v>
      </c>
      <c r="AG12" s="235"/>
      <c r="AH12" s="235"/>
    </row>
    <row r="13" spans="1:34" x14ac:dyDescent="0.25">
      <c r="A13" s="50"/>
      <c r="B13" s="48">
        <v>8</v>
      </c>
      <c r="C13" s="48" t="s">
        <v>22</v>
      </c>
      <c r="D13" s="250"/>
      <c r="E13" s="219"/>
      <c r="F13" s="219"/>
      <c r="G13" s="219">
        <v>0.05</v>
      </c>
      <c r="H13" s="219">
        <v>0.05</v>
      </c>
      <c r="I13" s="219">
        <v>0.05</v>
      </c>
      <c r="J13" s="219"/>
      <c r="K13" s="219">
        <v>0.05</v>
      </c>
      <c r="L13" s="219">
        <v>0.05</v>
      </c>
      <c r="M13" s="251">
        <v>0.05</v>
      </c>
      <c r="N13" s="250"/>
      <c r="O13" s="219"/>
      <c r="P13" s="219"/>
      <c r="Q13" s="219"/>
      <c r="R13" s="219"/>
      <c r="S13" s="219"/>
      <c r="T13" s="219"/>
      <c r="U13" s="219"/>
      <c r="V13" s="219"/>
      <c r="W13" s="251"/>
      <c r="X13" s="235"/>
      <c r="Y13" s="269">
        <f>'yr1'!Y13*VLOOKUP($AD$1,Population!$F$3:$H$12,2,FALSE)</f>
        <v>1509.3750000000002</v>
      </c>
      <c r="Z13" s="270">
        <f>'yr1'!Z13*VLOOKUP($AD$1,Population!$F$3:$H$12,2,FALSE)</f>
        <v>301.875</v>
      </c>
      <c r="AA13" s="270"/>
      <c r="AB13" s="270"/>
      <c r="AC13" s="270"/>
      <c r="AD13" s="271"/>
      <c r="AE13" s="235"/>
      <c r="AF13" s="264">
        <f t="shared" si="0"/>
        <v>1811.2500000000002</v>
      </c>
      <c r="AG13" s="235"/>
      <c r="AH13" s="235"/>
    </row>
    <row r="14" spans="1:34" x14ac:dyDescent="0.25">
      <c r="A14" s="50"/>
      <c r="B14" s="49">
        <v>9</v>
      </c>
      <c r="C14" s="49" t="s">
        <v>23</v>
      </c>
      <c r="D14" s="252"/>
      <c r="E14" s="253"/>
      <c r="F14" s="253">
        <v>0.05</v>
      </c>
      <c r="G14" s="253"/>
      <c r="H14" s="253"/>
      <c r="I14" s="253"/>
      <c r="J14" s="253"/>
      <c r="K14" s="253"/>
      <c r="L14" s="253">
        <v>0.1</v>
      </c>
      <c r="M14" s="254">
        <v>0.01</v>
      </c>
      <c r="N14" s="250"/>
      <c r="O14" s="219"/>
      <c r="P14" s="219"/>
      <c r="Q14" s="219"/>
      <c r="R14" s="219"/>
      <c r="S14" s="219"/>
      <c r="T14" s="219"/>
      <c r="U14" s="219"/>
      <c r="V14" s="219"/>
      <c r="W14" s="251"/>
      <c r="X14" s="235"/>
      <c r="Y14" s="258">
        <f>'yr1'!Y14*VLOOKUP($AD$1,Population!$F$3:$H$12,2,FALSE)</f>
        <v>503.12500000000006</v>
      </c>
      <c r="Z14" s="259">
        <f>'yr1'!Z14*VLOOKUP($AD$1,Population!$F$3:$H$12,2,FALSE)</f>
        <v>100.62500000000001</v>
      </c>
      <c r="AA14" s="259"/>
      <c r="AB14" s="259">
        <f>'yr1'!AB14*VLOOKUP($AD$1,Population!$F$3:$H$12,2,FALSE)</f>
        <v>251.56250000000003</v>
      </c>
      <c r="AC14" s="259"/>
      <c r="AD14" s="260"/>
      <c r="AE14" s="235"/>
      <c r="AF14" s="265">
        <f t="shared" si="0"/>
        <v>855.31250000000011</v>
      </c>
      <c r="AG14" s="235"/>
      <c r="AH14" s="235"/>
    </row>
    <row r="15" spans="1:34" x14ac:dyDescent="0.25">
      <c r="A15" s="44" t="s">
        <v>24</v>
      </c>
      <c r="B15" s="42">
        <v>1</v>
      </c>
      <c r="C15" s="42" t="s">
        <v>147</v>
      </c>
      <c r="D15" s="250"/>
      <c r="E15" s="219"/>
      <c r="F15" s="219"/>
      <c r="G15" s="219"/>
      <c r="H15" s="219"/>
      <c r="I15" s="219"/>
      <c r="J15" s="219"/>
      <c r="K15" s="219"/>
      <c r="L15" s="219"/>
      <c r="M15" s="219"/>
      <c r="N15" s="247">
        <v>0.01</v>
      </c>
      <c r="O15" s="248">
        <v>0.15</v>
      </c>
      <c r="P15" s="248"/>
      <c r="Q15" s="248"/>
      <c r="R15" s="248"/>
      <c r="S15" s="248"/>
      <c r="T15" s="248"/>
      <c r="U15" s="248">
        <v>0.1</v>
      </c>
      <c r="V15" s="248"/>
      <c r="W15" s="249">
        <v>0.01</v>
      </c>
      <c r="X15" s="235"/>
      <c r="Y15" s="250"/>
      <c r="Z15" s="219"/>
      <c r="AA15" s="219"/>
      <c r="AB15" s="219"/>
      <c r="AC15" s="219"/>
      <c r="AD15" s="251"/>
      <c r="AE15" s="235"/>
      <c r="AF15" s="264">
        <f t="shared" si="0"/>
        <v>0</v>
      </c>
      <c r="AG15" s="235"/>
      <c r="AH15" s="235"/>
    </row>
    <row r="16" spans="1:34" x14ac:dyDescent="0.25">
      <c r="A16" s="44"/>
      <c r="B16" s="43">
        <v>2</v>
      </c>
      <c r="C16" s="43" t="s">
        <v>18</v>
      </c>
      <c r="D16" s="250"/>
      <c r="E16" s="219"/>
      <c r="F16" s="219">
        <v>0.1</v>
      </c>
      <c r="G16" s="219"/>
      <c r="H16" s="219"/>
      <c r="I16" s="219"/>
      <c r="J16" s="219"/>
      <c r="K16" s="219"/>
      <c r="L16" s="219"/>
      <c r="M16" s="219"/>
      <c r="N16" s="250"/>
      <c r="O16" s="219">
        <v>0.05</v>
      </c>
      <c r="P16" s="219">
        <v>0.15</v>
      </c>
      <c r="Q16" s="219">
        <v>0.05</v>
      </c>
      <c r="R16" s="219">
        <v>0.05</v>
      </c>
      <c r="S16" s="219"/>
      <c r="T16" s="219"/>
      <c r="U16" s="219"/>
      <c r="V16" s="219"/>
      <c r="W16" s="251">
        <v>0.01</v>
      </c>
      <c r="X16" s="235"/>
      <c r="Y16" s="250"/>
      <c r="Z16" s="219"/>
      <c r="AA16" s="219"/>
      <c r="AB16" s="219"/>
      <c r="AC16" s="219"/>
      <c r="AD16" s="251"/>
      <c r="AE16" s="235"/>
      <c r="AF16" s="264">
        <f t="shared" si="0"/>
        <v>0</v>
      </c>
      <c r="AG16" s="235"/>
      <c r="AH16" s="235"/>
    </row>
    <row r="17" spans="1:52" ht="15.75" thickBot="1" x14ac:dyDescent="0.3">
      <c r="A17" s="44"/>
      <c r="B17" s="44">
        <v>3</v>
      </c>
      <c r="C17" s="44" t="s">
        <v>19</v>
      </c>
      <c r="D17" s="250"/>
      <c r="E17" s="219"/>
      <c r="F17" s="219"/>
      <c r="G17" s="219"/>
      <c r="H17" s="219"/>
      <c r="I17" s="219"/>
      <c r="J17" s="219"/>
      <c r="K17" s="219"/>
      <c r="L17" s="219"/>
      <c r="M17" s="219"/>
      <c r="N17" s="250">
        <v>0.05</v>
      </c>
      <c r="O17" s="219">
        <v>0.05</v>
      </c>
      <c r="P17" s="219">
        <v>0.05</v>
      </c>
      <c r="Q17" s="219">
        <v>0.1</v>
      </c>
      <c r="R17" s="219">
        <v>0.1</v>
      </c>
      <c r="S17" s="219">
        <v>0.02</v>
      </c>
      <c r="T17" s="219">
        <v>0.12</v>
      </c>
      <c r="U17" s="219">
        <v>0.1</v>
      </c>
      <c r="V17" s="219">
        <v>0.05</v>
      </c>
      <c r="W17" s="251">
        <v>0.05</v>
      </c>
      <c r="X17" s="235"/>
      <c r="Y17" s="250">
        <f>'yr1'!Y17*VLOOKUP($AD$1,Population!$F$3:$H$12,3,FALSE)</f>
        <v>100</v>
      </c>
      <c r="Z17" s="219"/>
      <c r="AA17" s="219"/>
      <c r="AB17" s="219">
        <f>'yr1'!AB17*VLOOKUP($AD$1,Population!$F$3:$H$12,3,FALSE)</f>
        <v>2500</v>
      </c>
      <c r="AC17" s="219">
        <f>'yr1'!AC17*VLOOKUP($AD$1,Population!$F$3:$H$12,3,FALSE)</f>
        <v>500</v>
      </c>
      <c r="AD17" s="251">
        <f>'yr1'!AD17*VLOOKUP($AD$1,Population!$F$3:$H$12,3,FALSE)</f>
        <v>1250</v>
      </c>
      <c r="AE17" s="235"/>
      <c r="AF17" s="264">
        <f t="shared" si="0"/>
        <v>4350</v>
      </c>
      <c r="AG17" s="235"/>
      <c r="AH17" s="235"/>
    </row>
    <row r="18" spans="1:52" x14ac:dyDescent="0.25">
      <c r="A18" s="44"/>
      <c r="B18" s="71">
        <v>4.0999999999999996</v>
      </c>
      <c r="C18" s="45" t="s">
        <v>82</v>
      </c>
      <c r="D18" s="250"/>
      <c r="E18" s="219"/>
      <c r="F18" s="219"/>
      <c r="G18" s="219"/>
      <c r="H18" s="219"/>
      <c r="I18" s="219"/>
      <c r="J18" s="219"/>
      <c r="K18" s="219"/>
      <c r="L18" s="219"/>
      <c r="M18" s="219"/>
      <c r="N18" s="250">
        <v>0.05</v>
      </c>
      <c r="O18" s="219">
        <v>2.5000000000000001E-2</v>
      </c>
      <c r="P18" s="219">
        <v>0.1</v>
      </c>
      <c r="Q18" s="219">
        <v>5.0000000000000001E-3</v>
      </c>
      <c r="R18" s="219">
        <v>5.0000000000000001E-3</v>
      </c>
      <c r="S18" s="219">
        <v>0.15</v>
      </c>
      <c r="T18" s="219">
        <v>0.05</v>
      </c>
      <c r="U18" s="219">
        <v>2.5000000000000001E-2</v>
      </c>
      <c r="V18" s="219">
        <v>5.0000000000000001E-3</v>
      </c>
      <c r="W18" s="251"/>
      <c r="X18" s="235"/>
      <c r="Y18" s="250"/>
      <c r="Z18" s="219"/>
      <c r="AA18" s="219"/>
      <c r="AB18" s="219">
        <f>'yr1'!AB18*VLOOKUP($AD$1,Population!$F$3:$H$12,3,FALSE)</f>
        <v>5000</v>
      </c>
      <c r="AC18" s="219">
        <f>'yr1'!AC18*VLOOKUP($AD$1,Population!$F$3:$H$12,3,FALSE)</f>
        <v>1000</v>
      </c>
      <c r="AD18" s="251">
        <f>'yr1'!AD18*VLOOKUP($AD$1,Population!$F$3:$H$12,3,FALSE)</f>
        <v>4500</v>
      </c>
      <c r="AE18" s="235"/>
      <c r="AF18" s="264">
        <f t="shared" si="0"/>
        <v>10500</v>
      </c>
      <c r="AG18" s="235"/>
      <c r="AH18" s="235"/>
    </row>
    <row r="19" spans="1:52" ht="15.75" thickBot="1" x14ac:dyDescent="0.3">
      <c r="A19" s="44"/>
      <c r="B19" s="72">
        <v>4.2</v>
      </c>
      <c r="C19" s="45" t="s">
        <v>81</v>
      </c>
      <c r="D19" s="250"/>
      <c r="E19" s="219"/>
      <c r="F19" s="219"/>
      <c r="G19" s="219"/>
      <c r="H19" s="219"/>
      <c r="I19" s="219"/>
      <c r="J19" s="219"/>
      <c r="K19" s="219"/>
      <c r="L19" s="219"/>
      <c r="M19" s="219"/>
      <c r="N19" s="250">
        <v>0.05</v>
      </c>
      <c r="O19" s="219">
        <v>2.5000000000000001E-2</v>
      </c>
      <c r="P19" s="219">
        <v>0.1</v>
      </c>
      <c r="Q19" s="219">
        <v>5.0000000000000001E-3</v>
      </c>
      <c r="R19" s="219">
        <v>5.0000000000000001E-3</v>
      </c>
      <c r="S19" s="219">
        <v>0.15</v>
      </c>
      <c r="T19" s="219">
        <v>0.05</v>
      </c>
      <c r="U19" s="219">
        <v>2.5000000000000001E-2</v>
      </c>
      <c r="V19" s="219">
        <v>5.0000000000000001E-3</v>
      </c>
      <c r="W19" s="251"/>
      <c r="X19" s="235"/>
      <c r="Y19" s="250"/>
      <c r="Z19" s="219"/>
      <c r="AA19" s="219"/>
      <c r="AB19" s="219">
        <f>'yr1'!AB19*VLOOKUP($AD$1,Population!$F$3:$H$12,3,FALSE)</f>
        <v>5000</v>
      </c>
      <c r="AC19" s="219">
        <f>'yr1'!AC19*VLOOKUP($AD$1,Population!$F$3:$H$12,3,FALSE)</f>
        <v>1000</v>
      </c>
      <c r="AD19" s="251">
        <f>'yr1'!AD19*VLOOKUP($AD$1,Population!$F$3:$H$12,3,FALSE)</f>
        <v>4500</v>
      </c>
      <c r="AE19" s="235"/>
      <c r="AF19" s="264">
        <f t="shared" si="0"/>
        <v>10500</v>
      </c>
      <c r="AG19" s="235"/>
      <c r="AH19" s="235"/>
    </row>
    <row r="20" spans="1:52" x14ac:dyDescent="0.25">
      <c r="A20" s="44"/>
      <c r="B20" s="54">
        <v>5</v>
      </c>
      <c r="C20" s="54" t="s">
        <v>44</v>
      </c>
      <c r="D20" s="250"/>
      <c r="E20" s="219"/>
      <c r="F20" s="219"/>
      <c r="G20" s="219"/>
      <c r="H20" s="219"/>
      <c r="I20" s="219"/>
      <c r="J20" s="219"/>
      <c r="K20" s="219"/>
      <c r="L20" s="219"/>
      <c r="M20" s="219"/>
      <c r="N20" s="250"/>
      <c r="O20" s="219"/>
      <c r="P20" s="219"/>
      <c r="Q20" s="219">
        <v>0.05</v>
      </c>
      <c r="R20" s="219">
        <v>0.05</v>
      </c>
      <c r="S20" s="219">
        <v>0.1</v>
      </c>
      <c r="T20" s="219"/>
      <c r="U20" s="219"/>
      <c r="V20" s="219"/>
      <c r="W20" s="251">
        <v>0.05</v>
      </c>
      <c r="X20" s="235"/>
      <c r="Y20" s="250"/>
      <c r="Z20" s="219"/>
      <c r="AA20" s="219"/>
      <c r="AB20" s="219">
        <f>'yr1'!AB20*VLOOKUP($AD$1,Population!$F$3:$H$12,3,FALSE)</f>
        <v>2500</v>
      </c>
      <c r="AC20" s="219">
        <f>'yr1'!AC20*VLOOKUP($AD$1,Population!$F$3:$H$12,3,FALSE)</f>
        <v>4000</v>
      </c>
      <c r="AD20" s="251"/>
      <c r="AE20" s="235"/>
      <c r="AF20" s="264">
        <f t="shared" si="0"/>
        <v>6500</v>
      </c>
      <c r="AG20" s="235"/>
      <c r="AH20" s="235"/>
    </row>
    <row r="21" spans="1:52" x14ac:dyDescent="0.25">
      <c r="A21" s="44"/>
      <c r="B21" s="46">
        <v>6</v>
      </c>
      <c r="C21" s="46" t="s">
        <v>20</v>
      </c>
      <c r="D21" s="250"/>
      <c r="E21" s="219"/>
      <c r="F21" s="219"/>
      <c r="G21" s="219"/>
      <c r="H21" s="219"/>
      <c r="I21" s="219"/>
      <c r="J21" s="219"/>
      <c r="K21" s="219"/>
      <c r="L21" s="219"/>
      <c r="M21" s="219"/>
      <c r="N21" s="250"/>
      <c r="O21" s="219">
        <v>0.05</v>
      </c>
      <c r="P21" s="219">
        <v>0.05</v>
      </c>
      <c r="Q21" s="219">
        <v>0.05</v>
      </c>
      <c r="R21" s="219">
        <v>0.05</v>
      </c>
      <c r="S21" s="219"/>
      <c r="T21" s="219"/>
      <c r="U21" s="219"/>
      <c r="V21" s="219"/>
      <c r="W21" s="251">
        <v>0.05</v>
      </c>
      <c r="X21" s="235"/>
      <c r="Y21" s="250"/>
      <c r="Z21" s="219"/>
      <c r="AA21" s="219"/>
      <c r="AB21" s="219">
        <f>'yr1'!AB21*VLOOKUP($AD$1,Population!$F$3:$H$12,3,FALSE)</f>
        <v>500</v>
      </c>
      <c r="AC21" s="219">
        <f>'yr1'!AC21*VLOOKUP($AD$1,Population!$F$3:$H$12,3,FALSE)</f>
        <v>100</v>
      </c>
      <c r="AD21" s="251"/>
      <c r="AE21" s="235"/>
      <c r="AF21" s="264">
        <f t="shared" si="0"/>
        <v>600</v>
      </c>
      <c r="AG21" s="235"/>
      <c r="AH21" s="235"/>
    </row>
    <row r="22" spans="1:52" x14ac:dyDescent="0.25">
      <c r="A22" s="44"/>
      <c r="B22" s="47">
        <v>7</v>
      </c>
      <c r="C22" s="47" t="s">
        <v>21</v>
      </c>
      <c r="D22" s="250"/>
      <c r="E22" s="219"/>
      <c r="F22" s="219"/>
      <c r="G22" s="219"/>
      <c r="H22" s="219"/>
      <c r="I22" s="219"/>
      <c r="J22" s="219"/>
      <c r="K22" s="219"/>
      <c r="L22" s="219"/>
      <c r="M22" s="219"/>
      <c r="N22" s="250">
        <v>0.2</v>
      </c>
      <c r="O22" s="219">
        <v>0.05</v>
      </c>
      <c r="P22" s="219">
        <v>0.1</v>
      </c>
      <c r="Q22" s="219">
        <v>0.05</v>
      </c>
      <c r="R22" s="219">
        <v>0.05</v>
      </c>
      <c r="S22" s="219">
        <v>0.12</v>
      </c>
      <c r="T22" s="219">
        <v>0.15</v>
      </c>
      <c r="U22" s="219">
        <v>0.05</v>
      </c>
      <c r="V22" s="219">
        <v>0.12</v>
      </c>
      <c r="W22" s="251">
        <v>0.1</v>
      </c>
      <c r="X22" s="235"/>
      <c r="Y22" s="250"/>
      <c r="Z22" s="219">
        <f>'yr1'!Z22*VLOOKUP($AD$1,Population!$F$3:$H$12,3,FALSE)</f>
        <v>50</v>
      </c>
      <c r="AA22" s="219"/>
      <c r="AB22" s="219">
        <f>'yr1'!AB22*VLOOKUP($AD$1,Population!$F$3:$H$12,3,FALSE)</f>
        <v>3500</v>
      </c>
      <c r="AC22" s="219">
        <f>'yr1'!AC22*VLOOKUP($AD$1,Population!$F$3:$H$12,3,FALSE)</f>
        <v>700</v>
      </c>
      <c r="AD22" s="251"/>
      <c r="AE22" s="235"/>
      <c r="AF22" s="264">
        <f t="shared" si="0"/>
        <v>4250</v>
      </c>
      <c r="AG22" s="235"/>
      <c r="AH22" s="235"/>
    </row>
    <row r="23" spans="1:52" ht="14.25" customHeight="1" x14ac:dyDescent="0.25">
      <c r="A23" s="44"/>
      <c r="B23" s="48">
        <v>8</v>
      </c>
      <c r="C23" s="48" t="s">
        <v>22</v>
      </c>
      <c r="D23" s="250"/>
      <c r="E23" s="219"/>
      <c r="F23" s="219"/>
      <c r="G23" s="219"/>
      <c r="H23" s="219"/>
      <c r="I23" s="219"/>
      <c r="J23" s="219"/>
      <c r="K23" s="219"/>
      <c r="L23" s="219"/>
      <c r="M23" s="219"/>
      <c r="N23" s="250"/>
      <c r="O23" s="219"/>
      <c r="P23" s="219"/>
      <c r="Q23" s="219">
        <v>0.05</v>
      </c>
      <c r="R23" s="219">
        <v>0.05</v>
      </c>
      <c r="S23" s="219">
        <v>0.05</v>
      </c>
      <c r="T23" s="219"/>
      <c r="U23" s="219">
        <v>0.05</v>
      </c>
      <c r="V23" s="219">
        <v>0.05</v>
      </c>
      <c r="W23" s="251">
        <v>0.05</v>
      </c>
      <c r="X23" s="235"/>
      <c r="Y23" s="250">
        <f>'yr1'!Y23*VLOOKUP($AD$1,Population!$F$3:$H$12,3,FALSE)</f>
        <v>200</v>
      </c>
      <c r="Z23" s="219"/>
      <c r="AA23" s="219"/>
      <c r="AB23" s="219">
        <f>'yr1'!AB23*VLOOKUP($AD$1,Population!$F$3:$H$12,3,FALSE)</f>
        <v>7500</v>
      </c>
      <c r="AC23" s="219">
        <f>'yr1'!AC23*VLOOKUP($AD$1,Population!$F$3:$H$12,3,FALSE)</f>
        <v>1500</v>
      </c>
      <c r="AD23" s="251"/>
      <c r="AE23" s="235"/>
      <c r="AF23" s="264">
        <f t="shared" si="0"/>
        <v>9200</v>
      </c>
      <c r="AG23" s="235"/>
      <c r="AH23" s="235"/>
    </row>
    <row r="24" spans="1:52" x14ac:dyDescent="0.25">
      <c r="A24" s="44"/>
      <c r="B24" s="49">
        <v>9</v>
      </c>
      <c r="C24" s="49" t="s">
        <v>23</v>
      </c>
      <c r="D24" s="252"/>
      <c r="E24" s="253"/>
      <c r="F24" s="253"/>
      <c r="G24" s="253"/>
      <c r="H24" s="253"/>
      <c r="I24" s="253"/>
      <c r="J24" s="253"/>
      <c r="K24" s="253"/>
      <c r="L24" s="253"/>
      <c r="M24" s="253"/>
      <c r="N24" s="252"/>
      <c r="O24" s="253"/>
      <c r="P24" s="253">
        <v>0.05</v>
      </c>
      <c r="Q24" s="253"/>
      <c r="R24" s="253"/>
      <c r="S24" s="253"/>
      <c r="T24" s="253"/>
      <c r="U24" s="253"/>
      <c r="V24" s="253">
        <v>0.1</v>
      </c>
      <c r="W24" s="254">
        <v>0.01</v>
      </c>
      <c r="X24" s="235"/>
      <c r="Y24" s="252"/>
      <c r="Z24" s="253"/>
      <c r="AA24" s="253"/>
      <c r="AB24" s="253">
        <f>'yr1'!AB24*VLOOKUP($AD$1,Population!$F$3:$H$12,3,FALSE)</f>
        <v>2500</v>
      </c>
      <c r="AC24" s="253">
        <f>'yr1'!AC24*VLOOKUP($AD$1,Population!$F$3:$H$12,3,FALSE)</f>
        <v>500</v>
      </c>
      <c r="AD24" s="254"/>
      <c r="AE24" s="235"/>
      <c r="AF24" s="265">
        <f t="shared" si="0"/>
        <v>3000</v>
      </c>
      <c r="AG24" s="235"/>
      <c r="AH24" s="235"/>
    </row>
    <row r="25" spans="1:52" x14ac:dyDescent="0.25">
      <c r="A25" s="235"/>
      <c r="B25" s="235"/>
      <c r="C25" s="235"/>
      <c r="D25" s="235"/>
      <c r="E25" s="235"/>
      <c r="F25" s="235"/>
      <c r="G25" s="235"/>
      <c r="H25" s="235"/>
      <c r="I25" s="235"/>
      <c r="J25" s="235"/>
      <c r="K25" s="235"/>
      <c r="L25" s="235"/>
      <c r="M25" s="235"/>
      <c r="N25" s="235"/>
      <c r="O25" s="235"/>
      <c r="P25" s="235"/>
      <c r="Q25" s="235"/>
      <c r="R25" s="235"/>
      <c r="S25" s="235"/>
      <c r="T25" s="235"/>
      <c r="U25" s="235"/>
      <c r="V25" s="235"/>
      <c r="W25" s="235"/>
      <c r="X25" s="235"/>
      <c r="Y25" s="235"/>
      <c r="Z25" s="235"/>
      <c r="AA25" s="235"/>
      <c r="AB25" s="235"/>
      <c r="AC25" s="235"/>
      <c r="AD25" s="235"/>
      <c r="AE25" s="235"/>
      <c r="AF25" s="235"/>
      <c r="AG25" s="235"/>
      <c r="AH25" s="235"/>
    </row>
    <row r="26" spans="1:52" hidden="1" x14ac:dyDescent="0.25">
      <c r="A26" s="235" t="s">
        <v>33</v>
      </c>
      <c r="B26" s="235"/>
      <c r="C26" s="235" t="s">
        <v>25</v>
      </c>
      <c r="D26" s="235">
        <v>0.1</v>
      </c>
      <c r="E26" s="235">
        <v>0.05</v>
      </c>
      <c r="F26" s="235">
        <v>0.1</v>
      </c>
      <c r="G26" s="235">
        <v>0.1</v>
      </c>
      <c r="H26" s="235">
        <v>0.1</v>
      </c>
      <c r="I26" s="235">
        <v>0.3</v>
      </c>
      <c r="J26" s="234">
        <v>0.05</v>
      </c>
      <c r="K26" s="234">
        <v>0.05</v>
      </c>
      <c r="L26" s="234">
        <v>0.2</v>
      </c>
      <c r="M26" s="236">
        <v>0.1</v>
      </c>
      <c r="N26" s="235">
        <f t="shared" ref="N26:W26" si="1">D26</f>
        <v>0.1</v>
      </c>
      <c r="O26" s="235">
        <f t="shared" si="1"/>
        <v>0.05</v>
      </c>
      <c r="P26" s="235">
        <f t="shared" si="1"/>
        <v>0.1</v>
      </c>
      <c r="Q26" s="235">
        <f t="shared" si="1"/>
        <v>0.1</v>
      </c>
      <c r="R26" s="235">
        <f t="shared" si="1"/>
        <v>0.1</v>
      </c>
      <c r="S26" s="235">
        <f t="shared" si="1"/>
        <v>0.3</v>
      </c>
      <c r="T26" s="235">
        <f t="shared" si="1"/>
        <v>0.05</v>
      </c>
      <c r="U26" s="235">
        <f t="shared" si="1"/>
        <v>0.05</v>
      </c>
      <c r="V26" s="235">
        <f t="shared" si="1"/>
        <v>0.2</v>
      </c>
      <c r="W26" s="235">
        <f t="shared" si="1"/>
        <v>0.1</v>
      </c>
      <c r="X26" s="235"/>
      <c r="Y26" s="235"/>
      <c r="Z26" s="235"/>
      <c r="AA26" s="235"/>
      <c r="AB26" s="235"/>
      <c r="AC26" s="235"/>
      <c r="AD26" s="235"/>
      <c r="AE26" s="235"/>
      <c r="AF26" s="235"/>
      <c r="AG26" s="235"/>
      <c r="AH26" s="235"/>
    </row>
    <row r="27" spans="1:52" hidden="1" x14ac:dyDescent="0.25">
      <c r="A27" s="235"/>
      <c r="B27" s="235"/>
      <c r="C27" s="235" t="s">
        <v>26</v>
      </c>
      <c r="D27" s="235">
        <v>0.05</v>
      </c>
      <c r="E27" s="235">
        <v>0.01</v>
      </c>
      <c r="F27" s="235">
        <v>0.02</v>
      </c>
      <c r="G27" s="235"/>
      <c r="H27" s="235"/>
      <c r="I27" s="235"/>
      <c r="J27" s="234">
        <v>0.02</v>
      </c>
      <c r="K27" s="234">
        <v>0.1</v>
      </c>
      <c r="L27" s="234">
        <v>0.05</v>
      </c>
      <c r="M27" s="236">
        <v>0.1</v>
      </c>
      <c r="N27" s="235">
        <f t="shared" ref="N27:N28" si="2">D27</f>
        <v>0.05</v>
      </c>
      <c r="O27" s="235">
        <f>E27</f>
        <v>0.01</v>
      </c>
      <c r="P27" s="235">
        <f>F27</f>
        <v>0.02</v>
      </c>
      <c r="Q27" s="235"/>
      <c r="R27" s="235"/>
      <c r="S27" s="235"/>
      <c r="T27" s="235">
        <f>J27</f>
        <v>0.02</v>
      </c>
      <c r="U27" s="235">
        <f>K27</f>
        <v>0.1</v>
      </c>
      <c r="V27" s="235">
        <f>L27</f>
        <v>0.05</v>
      </c>
      <c r="W27" s="235">
        <f>M27</f>
        <v>0.1</v>
      </c>
      <c r="X27" s="235"/>
      <c r="Y27" s="235"/>
      <c r="Z27" s="235"/>
      <c r="AA27" s="235"/>
      <c r="AB27" s="235"/>
      <c r="AC27" s="235"/>
      <c r="AD27" s="235"/>
      <c r="AE27" s="235"/>
      <c r="AF27" s="235"/>
      <c r="AG27" s="235"/>
      <c r="AH27" s="235"/>
    </row>
    <row r="28" spans="1:52" hidden="1" x14ac:dyDescent="0.25">
      <c r="A28" s="235"/>
      <c r="B28" s="235"/>
      <c r="C28" s="235" t="s">
        <v>27</v>
      </c>
      <c r="D28" s="235">
        <v>0.01</v>
      </c>
      <c r="E28" s="235"/>
      <c r="F28" s="235"/>
      <c r="G28" s="235">
        <v>0.05</v>
      </c>
      <c r="H28" s="235">
        <v>0.05</v>
      </c>
      <c r="I28" s="235"/>
      <c r="J28" s="235"/>
      <c r="K28" s="235"/>
      <c r="L28" s="234">
        <v>0.15</v>
      </c>
      <c r="M28" s="236"/>
      <c r="N28" s="235">
        <f t="shared" si="2"/>
        <v>0.01</v>
      </c>
      <c r="O28" s="235"/>
      <c r="P28" s="235"/>
      <c r="Q28" s="235">
        <f>G28</f>
        <v>0.05</v>
      </c>
      <c r="R28" s="235">
        <f>H28</f>
        <v>0.05</v>
      </c>
      <c r="S28" s="235"/>
      <c r="T28" s="235"/>
      <c r="U28" s="235"/>
      <c r="V28" s="235">
        <v>0.1</v>
      </c>
      <c r="W28" s="235"/>
      <c r="X28" s="235"/>
      <c r="Y28" s="235"/>
      <c r="Z28" s="235"/>
      <c r="AA28" s="235"/>
      <c r="AB28" s="235"/>
      <c r="AC28" s="235"/>
      <c r="AD28" s="235"/>
      <c r="AE28" s="235"/>
      <c r="AF28" s="235"/>
      <c r="AG28" s="235"/>
      <c r="AH28" s="235"/>
      <c r="AZ28" s="53"/>
    </row>
    <row r="29" spans="1:52" hidden="1" x14ac:dyDescent="0.25">
      <c r="A29" s="235"/>
      <c r="B29" s="235"/>
      <c r="C29" s="235"/>
      <c r="D29" s="235"/>
      <c r="E29" s="235"/>
      <c r="F29" s="235"/>
      <c r="G29" s="235"/>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Z29" s="53"/>
    </row>
    <row r="30" spans="1:52" x14ac:dyDescent="0.25">
      <c r="A30" s="235" t="s">
        <v>42</v>
      </c>
      <c r="B30" s="235"/>
      <c r="C30" s="235"/>
      <c r="D30" s="247">
        <f>AF5</f>
        <v>0</v>
      </c>
      <c r="E30" s="248">
        <f>AF6</f>
        <v>0</v>
      </c>
      <c r="F30" s="248">
        <f>AF7</f>
        <v>930.78125000000011</v>
      </c>
      <c r="G30" s="248">
        <f>AF8</f>
        <v>2113.1250000000005</v>
      </c>
      <c r="H30" s="248">
        <f>AF9</f>
        <v>2113.1250000000005</v>
      </c>
      <c r="I30" s="248">
        <f>AF10</f>
        <v>1308.1250000000002</v>
      </c>
      <c r="J30" s="248">
        <f>AF11</f>
        <v>120.75000000000001</v>
      </c>
      <c r="K30" s="248">
        <f>AF12</f>
        <v>845.25000000000011</v>
      </c>
      <c r="L30" s="248">
        <f>AF13</f>
        <v>1811.2500000000002</v>
      </c>
      <c r="M30" s="249">
        <f>AF14</f>
        <v>855.31250000000011</v>
      </c>
      <c r="N30" s="248">
        <f>AF15</f>
        <v>0</v>
      </c>
      <c r="O30" s="248">
        <f>AF16</f>
        <v>0</v>
      </c>
      <c r="P30" s="248">
        <f>AF17</f>
        <v>4350</v>
      </c>
      <c r="Q30" s="248">
        <f>AF18</f>
        <v>10500</v>
      </c>
      <c r="R30" s="248">
        <f>AF19</f>
        <v>10500</v>
      </c>
      <c r="S30" s="248">
        <f>AF20</f>
        <v>6500</v>
      </c>
      <c r="T30" s="248">
        <f>AF21</f>
        <v>600</v>
      </c>
      <c r="U30" s="248">
        <f>AF22</f>
        <v>4250</v>
      </c>
      <c r="V30" s="248">
        <f>AF23</f>
        <v>9200</v>
      </c>
      <c r="W30" s="249">
        <f>AF24</f>
        <v>3000</v>
      </c>
      <c r="X30" s="235"/>
      <c r="Y30" s="235"/>
      <c r="Z30" s="235"/>
      <c r="AA30" s="235"/>
      <c r="AB30" s="235"/>
      <c r="AC30" s="235"/>
      <c r="AD30" s="235"/>
      <c r="AE30" s="235"/>
      <c r="AF30" s="235"/>
      <c r="AG30" s="235"/>
      <c r="AH30" s="235"/>
      <c r="AZ30" s="53"/>
    </row>
    <row r="31" spans="1:52" x14ac:dyDescent="0.25">
      <c r="A31" s="234" t="s">
        <v>148</v>
      </c>
      <c r="B31" s="235"/>
      <c r="C31" s="235"/>
      <c r="D31" s="258">
        <f t="array" ref="D31:W31">TRANSPOSE(MMULT(MINVERSE(_xlfn.MUNIT(20)-D5:W24),AF5:AF24))</f>
        <v>370.26423422147576</v>
      </c>
      <c r="E31" s="259">
        <v>765.08247427988738</v>
      </c>
      <c r="F31" s="259">
        <v>2863.9108274618056</v>
      </c>
      <c r="G31" s="259">
        <v>2846.3531642029548</v>
      </c>
      <c r="H31" s="259">
        <v>2846.3531642029548</v>
      </c>
      <c r="I31" s="259">
        <v>1839.7692961688094</v>
      </c>
      <c r="J31" s="259">
        <v>649.86703163901313</v>
      </c>
      <c r="K31" s="259">
        <v>2391.9281071095129</v>
      </c>
      <c r="L31" s="259">
        <v>2495.2655123324671</v>
      </c>
      <c r="M31" s="260">
        <v>1260.6410026326641</v>
      </c>
      <c r="N31" s="259">
        <v>1701.639530762114</v>
      </c>
      <c r="O31" s="259">
        <v>3430.7116016947057</v>
      </c>
      <c r="P31" s="259">
        <v>10374.933603626339</v>
      </c>
      <c r="Q31" s="259">
        <v>13684.337500019708</v>
      </c>
      <c r="R31" s="259">
        <v>13684.337500019708</v>
      </c>
      <c r="S31" s="259">
        <v>9009.9883239903429</v>
      </c>
      <c r="T31" s="259">
        <v>2899.2717518573613</v>
      </c>
      <c r="U31" s="259">
        <v>11219.052468824193</v>
      </c>
      <c r="V31" s="259">
        <v>12442.570032875827</v>
      </c>
      <c r="W31" s="260">
        <v>4811.1148317867674</v>
      </c>
      <c r="X31" s="235"/>
      <c r="Y31" s="235"/>
      <c r="Z31" s="235"/>
      <c r="AA31" s="235"/>
      <c r="AB31" s="235"/>
      <c r="AC31" s="235"/>
      <c r="AD31" s="235"/>
      <c r="AE31" s="235"/>
      <c r="AF31" s="235"/>
      <c r="AG31" s="235"/>
      <c r="AH31" s="235"/>
      <c r="AZ31" s="53"/>
    </row>
    <row r="32" spans="1:52" x14ac:dyDescent="0.25">
      <c r="A32" s="235"/>
      <c r="B32" s="235"/>
      <c r="C32" s="235"/>
      <c r="D32" s="235"/>
      <c r="E32" s="235"/>
      <c r="F32" s="235"/>
      <c r="G32" s="235"/>
      <c r="H32" s="235"/>
      <c r="I32" s="235"/>
      <c r="J32" s="235"/>
      <c r="K32" s="235"/>
      <c r="L32" s="235"/>
      <c r="M32" s="235"/>
      <c r="N32" s="235"/>
      <c r="O32" s="235"/>
      <c r="P32" s="235"/>
      <c r="Q32" s="235"/>
      <c r="R32" s="235"/>
      <c r="S32" s="235"/>
      <c r="T32" s="235"/>
      <c r="U32" s="235"/>
      <c r="V32" s="235"/>
      <c r="W32" s="235"/>
      <c r="X32" s="235"/>
      <c r="Y32" s="235"/>
      <c r="Z32" s="235"/>
      <c r="AA32" s="235"/>
      <c r="AB32" s="235"/>
      <c r="AC32" s="235"/>
      <c r="AD32" s="235"/>
      <c r="AE32" s="235"/>
      <c r="AF32" s="235"/>
      <c r="AG32" s="235"/>
      <c r="AH32" s="235"/>
      <c r="AZ32" s="53"/>
    </row>
    <row r="33" spans="1:52" x14ac:dyDescent="0.25">
      <c r="A33" s="235" t="s">
        <v>83</v>
      </c>
      <c r="B33" s="235"/>
      <c r="C33" s="235"/>
      <c r="D33" s="235"/>
      <c r="E33" s="235"/>
      <c r="F33" s="235"/>
      <c r="G33" s="235"/>
      <c r="H33" s="235"/>
      <c r="I33" s="235"/>
      <c r="J33" s="235"/>
      <c r="K33" s="235"/>
      <c r="L33" s="235"/>
      <c r="M33" s="235"/>
      <c r="N33" s="235"/>
      <c r="O33" s="235"/>
      <c r="P33" s="235"/>
      <c r="Q33" s="235"/>
      <c r="R33" s="235"/>
      <c r="S33" s="235"/>
      <c r="T33" s="235"/>
      <c r="U33" s="235"/>
      <c r="V33" s="235"/>
      <c r="W33" s="235"/>
      <c r="X33" s="235"/>
      <c r="Y33" s="235"/>
      <c r="Z33" s="235"/>
      <c r="AA33" s="235"/>
      <c r="AB33" s="235"/>
      <c r="AC33" s="235"/>
      <c r="AD33" s="235"/>
      <c r="AE33" s="235"/>
      <c r="AF33" s="235"/>
      <c r="AG33" s="235"/>
      <c r="AH33" s="235"/>
      <c r="AZ33" s="53"/>
    </row>
    <row r="34" spans="1:52" x14ac:dyDescent="0.25">
      <c r="A34" s="235"/>
      <c r="B34" s="235" t="s">
        <v>45</v>
      </c>
      <c r="C34" s="235"/>
      <c r="D34" s="247">
        <v>1.2</v>
      </c>
      <c r="E34" s="248">
        <v>1</v>
      </c>
      <c r="F34" s="248">
        <v>1</v>
      </c>
      <c r="G34" s="248">
        <v>0.5</v>
      </c>
      <c r="H34" s="248">
        <v>0.5</v>
      </c>
      <c r="I34" s="248">
        <v>0.3</v>
      </c>
      <c r="J34" s="248">
        <v>0.5</v>
      </c>
      <c r="K34" s="248">
        <v>1.2</v>
      </c>
      <c r="L34" s="248">
        <v>0.7</v>
      </c>
      <c r="M34" s="249">
        <v>0.8</v>
      </c>
      <c r="N34" s="248">
        <f t="shared" ref="N34:W37" si="3">D34</f>
        <v>1.2</v>
      </c>
      <c r="O34" s="248">
        <f t="shared" si="3"/>
        <v>1</v>
      </c>
      <c r="P34" s="248">
        <f t="shared" si="3"/>
        <v>1</v>
      </c>
      <c r="Q34" s="248">
        <f t="shared" si="3"/>
        <v>0.5</v>
      </c>
      <c r="R34" s="248">
        <f t="shared" si="3"/>
        <v>0.5</v>
      </c>
      <c r="S34" s="248">
        <f t="shared" si="3"/>
        <v>0.3</v>
      </c>
      <c r="T34" s="248">
        <f t="shared" si="3"/>
        <v>0.5</v>
      </c>
      <c r="U34" s="248">
        <f t="shared" si="3"/>
        <v>1.2</v>
      </c>
      <c r="V34" s="248">
        <f t="shared" si="3"/>
        <v>0.7</v>
      </c>
      <c r="W34" s="249">
        <f t="shared" si="3"/>
        <v>0.8</v>
      </c>
      <c r="X34" s="235"/>
      <c r="Y34" s="235"/>
      <c r="Z34" s="235"/>
      <c r="AA34" s="235"/>
      <c r="AB34" s="235"/>
      <c r="AC34" s="235" t="s">
        <v>55</v>
      </c>
      <c r="AD34" s="235"/>
      <c r="AE34" s="235"/>
      <c r="AF34" s="235"/>
      <c r="AG34" s="235"/>
      <c r="AH34" s="235"/>
      <c r="AZ34" s="53"/>
    </row>
    <row r="35" spans="1:52" x14ac:dyDescent="0.25">
      <c r="A35" s="235"/>
      <c r="B35" s="235" t="s">
        <v>47</v>
      </c>
      <c r="C35" s="235"/>
      <c r="D35" s="250">
        <f>(SUM(D6:D8)*$AC$35)/$Z$35</f>
        <v>4.0000000000000008E-2</v>
      </c>
      <c r="E35" s="219">
        <f>(SUM(E6:E8)*$AC$35)/$Z$35</f>
        <v>0.05</v>
      </c>
      <c r="F35" s="219">
        <f>(SUM(F6:F8)*$AC$35)/$Z$35</f>
        <v>0.12000000000000002</v>
      </c>
      <c r="G35" s="261">
        <f>Substitution_total!V4/G31</f>
        <v>45.246373694088021</v>
      </c>
      <c r="H35" s="219">
        <f t="shared" ref="H35:M35" si="4">(SUM(H6:H8)*$AC$35)/$Z$35</f>
        <v>6.2000000000000013E-2</v>
      </c>
      <c r="I35" s="219">
        <f t="shared" si="4"/>
        <v>6.7999999999999991E-2</v>
      </c>
      <c r="J35" s="219">
        <f t="shared" si="4"/>
        <v>6.7999999999999991E-2</v>
      </c>
      <c r="K35" s="219">
        <f t="shared" si="4"/>
        <v>0.05</v>
      </c>
      <c r="L35" s="219">
        <f t="shared" si="4"/>
        <v>2.2000000000000002E-2</v>
      </c>
      <c r="M35" s="251">
        <f t="shared" si="4"/>
        <v>2.4000000000000004E-2</v>
      </c>
      <c r="N35" s="219">
        <f>D35</f>
        <v>4.0000000000000008E-2</v>
      </c>
      <c r="O35" s="219">
        <f t="shared" si="3"/>
        <v>0.05</v>
      </c>
      <c r="P35" s="219">
        <f>F35</f>
        <v>0.12000000000000002</v>
      </c>
      <c r="Q35" s="219">
        <f>G35</f>
        <v>45.246373694088021</v>
      </c>
      <c r="R35" s="219">
        <f t="shared" si="3"/>
        <v>6.2000000000000013E-2</v>
      </c>
      <c r="S35" s="219">
        <f t="shared" si="3"/>
        <v>6.7999999999999991E-2</v>
      </c>
      <c r="T35" s="219">
        <f t="shared" si="3"/>
        <v>6.7999999999999991E-2</v>
      </c>
      <c r="U35" s="219">
        <f t="shared" si="3"/>
        <v>0.05</v>
      </c>
      <c r="V35" s="219">
        <f t="shared" si="3"/>
        <v>2.2000000000000002E-2</v>
      </c>
      <c r="W35" s="251">
        <f t="shared" si="3"/>
        <v>2.4000000000000004E-2</v>
      </c>
      <c r="X35" s="235"/>
      <c r="Y35" s="235" t="s">
        <v>49</v>
      </c>
      <c r="Z35" s="235">
        <v>1</v>
      </c>
      <c r="AA35" s="235" t="s">
        <v>50</v>
      </c>
      <c r="AB35" s="235"/>
      <c r="AC35" s="235">
        <v>0.4</v>
      </c>
      <c r="AD35" s="235"/>
      <c r="AE35" s="235"/>
      <c r="AF35" s="235"/>
      <c r="AG35" s="235"/>
      <c r="AH35" s="235"/>
      <c r="AZ35" s="53"/>
    </row>
    <row r="36" spans="1:52" x14ac:dyDescent="0.25">
      <c r="A36" s="235"/>
      <c r="B36" s="235" t="s">
        <v>101</v>
      </c>
      <c r="C36" s="235"/>
      <c r="D36" s="250">
        <f>(SUM(D6:D8)*$AC$36)/$Z$36</f>
        <v>0.13333333333333336</v>
      </c>
      <c r="E36" s="219">
        <f>(SUM(E6:E8)*$AC$36)/$Z$36</f>
        <v>0.16666666666666669</v>
      </c>
      <c r="F36" s="219">
        <f>(SUM(F6:F8)*$AC$36)/$Z$36</f>
        <v>0.40000000000000008</v>
      </c>
      <c r="G36" s="261">
        <f>Substitution_total!W4/G31</f>
        <v>96.734524897514916</v>
      </c>
      <c r="H36" s="219">
        <f t="shared" ref="H36:M36" si="5">(SUM(H6:H8)*$AC$36)/$Z$36</f>
        <v>0.20666666666666672</v>
      </c>
      <c r="I36" s="219">
        <f t="shared" si="5"/>
        <v>0.22666666666666666</v>
      </c>
      <c r="J36" s="219">
        <f t="shared" si="5"/>
        <v>0.22666666666666666</v>
      </c>
      <c r="K36" s="219">
        <f t="shared" si="5"/>
        <v>0.16666666666666669</v>
      </c>
      <c r="L36" s="219">
        <f t="shared" si="5"/>
        <v>7.3333333333333348E-2</v>
      </c>
      <c r="M36" s="251">
        <f t="shared" si="5"/>
        <v>8.0000000000000016E-2</v>
      </c>
      <c r="N36" s="219">
        <f>D36</f>
        <v>0.13333333333333336</v>
      </c>
      <c r="O36" s="219">
        <f t="shared" si="3"/>
        <v>0.16666666666666669</v>
      </c>
      <c r="P36" s="219">
        <f t="shared" si="3"/>
        <v>0.40000000000000008</v>
      </c>
      <c r="Q36" s="219">
        <f t="shared" si="3"/>
        <v>96.734524897514916</v>
      </c>
      <c r="R36" s="219">
        <f t="shared" si="3"/>
        <v>0.20666666666666672</v>
      </c>
      <c r="S36" s="219">
        <f t="shared" si="3"/>
        <v>0.22666666666666666</v>
      </c>
      <c r="T36" s="219">
        <f t="shared" si="3"/>
        <v>0.22666666666666666</v>
      </c>
      <c r="U36" s="219">
        <f t="shared" si="3"/>
        <v>0.16666666666666669</v>
      </c>
      <c r="V36" s="219">
        <f t="shared" si="3"/>
        <v>7.3333333333333348E-2</v>
      </c>
      <c r="W36" s="251">
        <f t="shared" si="3"/>
        <v>8.0000000000000016E-2</v>
      </c>
      <c r="X36" s="235"/>
      <c r="Y36" s="235" t="s">
        <v>105</v>
      </c>
      <c r="Z36" s="235">
        <v>0.3</v>
      </c>
      <c r="AA36" s="235" t="s">
        <v>106</v>
      </c>
      <c r="AB36" s="235"/>
      <c r="AC36" s="235">
        <v>0.4</v>
      </c>
      <c r="AD36" s="235"/>
      <c r="AE36" s="235"/>
      <c r="AF36" s="235"/>
      <c r="AG36" s="235"/>
      <c r="AH36" s="235"/>
      <c r="AZ36" s="53"/>
    </row>
    <row r="37" spans="1:52" x14ac:dyDescent="0.25">
      <c r="A37" s="235"/>
      <c r="B37" s="235" t="s">
        <v>48</v>
      </c>
      <c r="C37" s="235"/>
      <c r="D37" s="252">
        <f>(SUM(D6:D8)*$AC$37)/$Z$37</f>
        <v>4.0000000000000008E-2</v>
      </c>
      <c r="E37" s="253">
        <f>(SUM(E6:E8)*$AC$37)/$Z$37</f>
        <v>0.05</v>
      </c>
      <c r="F37" s="253">
        <f>(SUM(F6:F8)*$AC$37)/$Z$37</f>
        <v>0.12000000000000002</v>
      </c>
      <c r="G37" s="262">
        <f>Substitution_total!X4/G31</f>
        <v>2.8971239193725626</v>
      </c>
      <c r="H37" s="253">
        <f t="shared" ref="H37:M37" si="6">(SUM(H6:H8)*$AC$37)/$Z$37</f>
        <v>6.2000000000000013E-2</v>
      </c>
      <c r="I37" s="253">
        <f t="shared" si="6"/>
        <v>6.7999999999999991E-2</v>
      </c>
      <c r="J37" s="253">
        <f t="shared" si="6"/>
        <v>6.7999999999999991E-2</v>
      </c>
      <c r="K37" s="253">
        <f t="shared" si="6"/>
        <v>0.05</v>
      </c>
      <c r="L37" s="253">
        <f t="shared" si="6"/>
        <v>2.2000000000000002E-2</v>
      </c>
      <c r="M37" s="254">
        <f t="shared" si="6"/>
        <v>2.4000000000000004E-2</v>
      </c>
      <c r="N37" s="253">
        <f>D37</f>
        <v>4.0000000000000008E-2</v>
      </c>
      <c r="O37" s="253">
        <f>E37</f>
        <v>0.05</v>
      </c>
      <c r="P37" s="253">
        <f>F37</f>
        <v>0.12000000000000002</v>
      </c>
      <c r="Q37" s="253">
        <f>G37</f>
        <v>2.8971239193725626</v>
      </c>
      <c r="R37" s="253">
        <f t="shared" si="3"/>
        <v>6.2000000000000013E-2</v>
      </c>
      <c r="S37" s="253">
        <f t="shared" si="3"/>
        <v>6.7999999999999991E-2</v>
      </c>
      <c r="T37" s="253">
        <f t="shared" si="3"/>
        <v>6.7999999999999991E-2</v>
      </c>
      <c r="U37" s="253">
        <f t="shared" si="3"/>
        <v>0.05</v>
      </c>
      <c r="V37" s="253">
        <f t="shared" si="3"/>
        <v>2.2000000000000002E-2</v>
      </c>
      <c r="W37" s="254">
        <f t="shared" si="3"/>
        <v>2.4000000000000004E-2</v>
      </c>
      <c r="X37" s="235"/>
      <c r="Y37" s="235" t="s">
        <v>51</v>
      </c>
      <c r="Z37" s="235">
        <v>0.5</v>
      </c>
      <c r="AA37" s="235" t="s">
        <v>52</v>
      </c>
      <c r="AB37" s="235"/>
      <c r="AC37" s="235">
        <v>0.2</v>
      </c>
      <c r="AD37" s="235"/>
      <c r="AE37" s="235"/>
      <c r="AF37" s="235"/>
      <c r="AG37" s="235"/>
      <c r="AH37" s="235"/>
      <c r="AZ37" s="53"/>
    </row>
    <row r="38" spans="1:52" x14ac:dyDescent="0.25">
      <c r="A38" s="235"/>
      <c r="B38" s="235"/>
      <c r="C38" s="235"/>
      <c r="D38" s="235"/>
      <c r="E38" s="235"/>
      <c r="F38" s="235"/>
      <c r="G38" s="235"/>
      <c r="H38" s="235"/>
      <c r="I38" s="235"/>
      <c r="J38" s="235"/>
      <c r="K38" s="235"/>
      <c r="L38" s="235"/>
      <c r="M38" s="235"/>
      <c r="N38" s="235"/>
      <c r="O38" s="235"/>
      <c r="P38" s="235"/>
      <c r="Q38" s="235"/>
      <c r="R38" s="235"/>
      <c r="S38" s="235"/>
      <c r="T38" s="235"/>
      <c r="U38" s="235"/>
      <c r="V38" s="235"/>
      <c r="W38" s="235"/>
      <c r="X38" s="235"/>
      <c r="Y38" s="235"/>
      <c r="Z38" s="235"/>
      <c r="AA38" s="235"/>
      <c r="AB38" s="235"/>
      <c r="AC38" s="235"/>
      <c r="AD38" s="235"/>
      <c r="AE38" s="235"/>
      <c r="AF38" s="235"/>
      <c r="AG38" s="235"/>
      <c r="AH38" s="235"/>
      <c r="AZ38" s="53"/>
    </row>
    <row r="39" spans="1:52" x14ac:dyDescent="0.25">
      <c r="A39" s="235" t="s">
        <v>36</v>
      </c>
      <c r="B39" s="235"/>
      <c r="C39" s="235"/>
      <c r="D39" s="247">
        <f t="shared" ref="D39:W39" si="7">D34*D31</f>
        <v>444.31708106577088</v>
      </c>
      <c r="E39" s="248">
        <f t="shared" si="7"/>
        <v>765.08247427988738</v>
      </c>
      <c r="F39" s="248">
        <f t="shared" si="7"/>
        <v>2863.9108274618056</v>
      </c>
      <c r="G39" s="248">
        <f t="shared" si="7"/>
        <v>1423.1765821014774</v>
      </c>
      <c r="H39" s="248">
        <f t="shared" si="7"/>
        <v>1423.1765821014774</v>
      </c>
      <c r="I39" s="248">
        <f t="shared" si="7"/>
        <v>551.93078885064278</v>
      </c>
      <c r="J39" s="248">
        <f t="shared" si="7"/>
        <v>324.93351581950657</v>
      </c>
      <c r="K39" s="248">
        <f t="shared" si="7"/>
        <v>2870.3137285314156</v>
      </c>
      <c r="L39" s="248">
        <f t="shared" si="7"/>
        <v>1746.6858586327269</v>
      </c>
      <c r="M39" s="249">
        <f t="shared" si="7"/>
        <v>1008.5128021061314</v>
      </c>
      <c r="N39" s="248">
        <f t="shared" si="7"/>
        <v>2041.9674369145366</v>
      </c>
      <c r="O39" s="248">
        <f t="shared" si="7"/>
        <v>3430.7116016947057</v>
      </c>
      <c r="P39" s="248">
        <f t="shared" si="7"/>
        <v>10374.933603626339</v>
      </c>
      <c r="Q39" s="248">
        <f t="shared" si="7"/>
        <v>6842.1687500098542</v>
      </c>
      <c r="R39" s="248">
        <f t="shared" si="7"/>
        <v>6842.1687500098542</v>
      </c>
      <c r="S39" s="248">
        <f t="shared" si="7"/>
        <v>2702.9964971971026</v>
      </c>
      <c r="T39" s="248">
        <f t="shared" si="7"/>
        <v>1449.6358759286807</v>
      </c>
      <c r="U39" s="248">
        <f t="shared" si="7"/>
        <v>13462.862962589032</v>
      </c>
      <c r="V39" s="248">
        <f t="shared" si="7"/>
        <v>8709.7990230130781</v>
      </c>
      <c r="W39" s="249">
        <f t="shared" si="7"/>
        <v>3848.8918654294139</v>
      </c>
      <c r="X39" s="235"/>
      <c r="Y39" s="235"/>
      <c r="Z39" s="235"/>
      <c r="AA39" s="235"/>
      <c r="AB39" s="235"/>
      <c r="AC39" s="235"/>
      <c r="AD39" s="235"/>
      <c r="AE39" s="235"/>
      <c r="AF39" s="235"/>
      <c r="AG39" s="235"/>
      <c r="AH39" s="235"/>
      <c r="AZ39" s="53"/>
    </row>
    <row r="40" spans="1:52" x14ac:dyDescent="0.25">
      <c r="A40" s="235" t="s">
        <v>37</v>
      </c>
      <c r="B40" s="235"/>
      <c r="C40" s="235" t="s">
        <v>102</v>
      </c>
      <c r="D40" s="250">
        <f t="shared" ref="D40:W40" si="8">D35*D31</f>
        <v>14.810569368859033</v>
      </c>
      <c r="E40" s="219">
        <f t="shared" si="8"/>
        <v>38.254123713994368</v>
      </c>
      <c r="F40" s="219">
        <f t="shared" si="8"/>
        <v>343.66929929541675</v>
      </c>
      <c r="G40" s="219">
        <f t="shared" si="8"/>
        <v>128787.15893287677</v>
      </c>
      <c r="H40" s="219">
        <f t="shared" si="8"/>
        <v>176.47389618058324</v>
      </c>
      <c r="I40" s="219">
        <f t="shared" si="8"/>
        <v>125.10431213947902</v>
      </c>
      <c r="J40" s="219">
        <f t="shared" si="8"/>
        <v>44.19095815145289</v>
      </c>
      <c r="K40" s="219">
        <f t="shared" si="8"/>
        <v>119.59640535547565</v>
      </c>
      <c r="L40" s="219">
        <f t="shared" si="8"/>
        <v>54.895841271314282</v>
      </c>
      <c r="M40" s="251">
        <f t="shared" si="8"/>
        <v>30.255384063183943</v>
      </c>
      <c r="N40" s="219">
        <f t="shared" si="8"/>
        <v>68.065581230484568</v>
      </c>
      <c r="O40" s="219">
        <f t="shared" si="8"/>
        <v>171.5355800847353</v>
      </c>
      <c r="P40" s="219">
        <f t="shared" si="8"/>
        <v>1244.992032435161</v>
      </c>
      <c r="Q40" s="219">
        <f t="shared" si="8"/>
        <v>619166.64828191395</v>
      </c>
      <c r="R40" s="219">
        <f t="shared" si="8"/>
        <v>848.42892500122207</v>
      </c>
      <c r="S40" s="219">
        <f t="shared" si="8"/>
        <v>612.67920603134326</v>
      </c>
      <c r="T40" s="219">
        <f t="shared" si="8"/>
        <v>197.15047912630055</v>
      </c>
      <c r="U40" s="219">
        <f t="shared" si="8"/>
        <v>560.95262344120965</v>
      </c>
      <c r="V40" s="219">
        <f t="shared" si="8"/>
        <v>273.73654072326821</v>
      </c>
      <c r="W40" s="251">
        <f t="shared" si="8"/>
        <v>115.46675596288243</v>
      </c>
      <c r="X40" s="235"/>
      <c r="Y40" s="235"/>
      <c r="Z40" s="235"/>
      <c r="AA40" s="235"/>
      <c r="AB40" s="235"/>
      <c r="AC40" s="235"/>
      <c r="AD40" s="235"/>
      <c r="AE40" s="235"/>
      <c r="AF40" s="235"/>
      <c r="AG40" s="235"/>
      <c r="AH40" s="235"/>
      <c r="AZ40" s="53"/>
    </row>
    <row r="41" spans="1:52" x14ac:dyDescent="0.25">
      <c r="A41" s="235"/>
      <c r="B41" s="235"/>
      <c r="C41" s="235" t="s">
        <v>103</v>
      </c>
      <c r="D41" s="250">
        <f t="shared" ref="D41:W41" si="9">D36*D31</f>
        <v>49.368564562863448</v>
      </c>
      <c r="E41" s="219">
        <f t="shared" si="9"/>
        <v>127.51374571331458</v>
      </c>
      <c r="F41" s="219">
        <f t="shared" si="9"/>
        <v>1145.5643309847226</v>
      </c>
      <c r="G41" s="219">
        <f t="shared" si="9"/>
        <v>275340.6210297111</v>
      </c>
      <c r="H41" s="219">
        <f t="shared" si="9"/>
        <v>588.24632060194415</v>
      </c>
      <c r="I41" s="219">
        <f t="shared" si="9"/>
        <v>417.01437379826348</v>
      </c>
      <c r="J41" s="219">
        <f t="shared" si="9"/>
        <v>147.3031938381763</v>
      </c>
      <c r="K41" s="219">
        <f t="shared" si="9"/>
        <v>398.65468451825217</v>
      </c>
      <c r="L41" s="219">
        <f t="shared" si="9"/>
        <v>182.98613757104764</v>
      </c>
      <c r="M41" s="251">
        <f t="shared" si="9"/>
        <v>100.85128021061315</v>
      </c>
      <c r="N41" s="219">
        <f t="shared" si="9"/>
        <v>226.88527076828191</v>
      </c>
      <c r="O41" s="219">
        <f t="shared" si="9"/>
        <v>571.78526694911773</v>
      </c>
      <c r="P41" s="219">
        <f t="shared" si="9"/>
        <v>4149.9734414505365</v>
      </c>
      <c r="Q41" s="219">
        <f t="shared" si="9"/>
        <v>1323747.8866016534</v>
      </c>
      <c r="R41" s="219">
        <f t="shared" si="9"/>
        <v>2828.0964166707404</v>
      </c>
      <c r="S41" s="219">
        <f t="shared" si="9"/>
        <v>2042.2640201044776</v>
      </c>
      <c r="T41" s="219">
        <f t="shared" si="9"/>
        <v>657.16826375433516</v>
      </c>
      <c r="U41" s="219">
        <f t="shared" si="9"/>
        <v>1869.8420781373657</v>
      </c>
      <c r="V41" s="219">
        <f t="shared" si="9"/>
        <v>912.4551357442275</v>
      </c>
      <c r="W41" s="251">
        <f t="shared" si="9"/>
        <v>384.88918654294145</v>
      </c>
      <c r="X41" s="235"/>
      <c r="Y41" s="235"/>
      <c r="Z41" s="235"/>
      <c r="AA41" s="235"/>
      <c r="AB41" s="235"/>
      <c r="AC41" s="235"/>
      <c r="AD41" s="235"/>
      <c r="AE41" s="235"/>
      <c r="AF41" s="235"/>
      <c r="AG41" s="235"/>
      <c r="AH41" s="235"/>
      <c r="AZ41" s="53"/>
    </row>
    <row r="42" spans="1:52" x14ac:dyDescent="0.25">
      <c r="A42" s="235"/>
      <c r="B42" s="235"/>
      <c r="C42" s="235" t="s">
        <v>104</v>
      </c>
      <c r="D42" s="252">
        <f t="shared" ref="D42:W42" si="10">D37*D31</f>
        <v>14.810569368859033</v>
      </c>
      <c r="E42" s="253">
        <f t="shared" si="10"/>
        <v>38.254123713994368</v>
      </c>
      <c r="F42" s="253">
        <f t="shared" si="10"/>
        <v>343.66929929541675</v>
      </c>
      <c r="G42" s="253">
        <f t="shared" si="10"/>
        <v>8246.2378349941591</v>
      </c>
      <c r="H42" s="253">
        <f t="shared" si="10"/>
        <v>176.47389618058324</v>
      </c>
      <c r="I42" s="253">
        <f t="shared" si="10"/>
        <v>125.10431213947902</v>
      </c>
      <c r="J42" s="253">
        <f t="shared" si="10"/>
        <v>44.19095815145289</v>
      </c>
      <c r="K42" s="253">
        <f t="shared" si="10"/>
        <v>119.59640535547565</v>
      </c>
      <c r="L42" s="253">
        <f t="shared" si="10"/>
        <v>54.895841271314282</v>
      </c>
      <c r="M42" s="254">
        <f t="shared" si="10"/>
        <v>30.255384063183943</v>
      </c>
      <c r="N42" s="253">
        <f t="shared" si="10"/>
        <v>68.065581230484568</v>
      </c>
      <c r="O42" s="253">
        <f t="shared" si="10"/>
        <v>171.5355800847353</v>
      </c>
      <c r="P42" s="253">
        <f t="shared" si="10"/>
        <v>1244.992032435161</v>
      </c>
      <c r="Q42" s="253">
        <f t="shared" si="10"/>
        <v>39645.22149207403</v>
      </c>
      <c r="R42" s="253">
        <f t="shared" si="10"/>
        <v>848.42892500122207</v>
      </c>
      <c r="S42" s="253">
        <f t="shared" si="10"/>
        <v>612.67920603134326</v>
      </c>
      <c r="T42" s="253">
        <f t="shared" si="10"/>
        <v>197.15047912630055</v>
      </c>
      <c r="U42" s="253">
        <f t="shared" si="10"/>
        <v>560.95262344120965</v>
      </c>
      <c r="V42" s="253">
        <f t="shared" si="10"/>
        <v>273.73654072326821</v>
      </c>
      <c r="W42" s="254">
        <f t="shared" si="10"/>
        <v>115.46675596288243</v>
      </c>
      <c r="X42" s="235"/>
      <c r="Y42" s="235"/>
      <c r="Z42" s="235"/>
      <c r="AA42" s="235"/>
      <c r="AB42" s="235"/>
      <c r="AC42" s="235"/>
      <c r="AD42" s="235"/>
      <c r="AE42" s="235"/>
      <c r="AF42" s="235"/>
      <c r="AG42" s="235"/>
      <c r="AH42" s="235"/>
      <c r="AZ42" s="53"/>
    </row>
    <row r="43" spans="1:52" x14ac:dyDescent="0.25">
      <c r="A43" s="235"/>
      <c r="B43" s="235"/>
      <c r="C43" s="235"/>
      <c r="D43" s="235"/>
      <c r="E43" s="235"/>
      <c r="F43" s="235"/>
      <c r="G43" s="235"/>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row>
    <row r="44" spans="1:52" x14ac:dyDescent="0.25">
      <c r="A44" s="235" t="s">
        <v>56</v>
      </c>
      <c r="B44" s="235"/>
      <c r="C44" s="235"/>
      <c r="D44" s="235"/>
      <c r="E44" s="235"/>
      <c r="F44" s="235"/>
      <c r="G44" s="235"/>
      <c r="H44" s="235"/>
      <c r="I44" s="235"/>
      <c r="J44" s="235"/>
      <c r="K44" s="235"/>
      <c r="L44" s="235"/>
      <c r="M44" s="235"/>
      <c r="N44" s="235"/>
      <c r="O44" s="235"/>
      <c r="P44" s="235"/>
      <c r="Q44" s="235"/>
      <c r="R44" s="235"/>
      <c r="S44" s="235"/>
      <c r="T44" s="235"/>
      <c r="U44" s="235"/>
      <c r="V44" s="235"/>
      <c r="W44" s="235"/>
      <c r="X44" s="235"/>
      <c r="Y44" s="235"/>
      <c r="Z44" s="235"/>
      <c r="AA44" s="235"/>
      <c r="AB44" s="235"/>
      <c r="AC44" s="235"/>
      <c r="AD44" s="235"/>
      <c r="AE44" s="235"/>
      <c r="AF44" s="235"/>
      <c r="AG44" s="235"/>
      <c r="AH44" s="242"/>
    </row>
    <row r="45" spans="1:52" ht="15.75" thickBot="1" x14ac:dyDescent="0.3">
      <c r="A45" s="235"/>
      <c r="B45" s="235" t="s">
        <v>84</v>
      </c>
      <c r="C45" s="235"/>
      <c r="D45" s="235"/>
      <c r="E45" s="235"/>
      <c r="F45" s="235"/>
      <c r="G45" s="242">
        <f>inflow_driven_model!BM5</f>
        <v>38864.171609657787</v>
      </c>
      <c r="H45" s="235"/>
      <c r="I45" s="235"/>
      <c r="J45" s="235"/>
      <c r="K45" s="235"/>
      <c r="L45" s="235"/>
      <c r="M45" s="235"/>
      <c r="N45" s="235"/>
      <c r="O45" s="235"/>
      <c r="P45" s="235"/>
      <c r="Q45" s="235"/>
      <c r="R45" s="235"/>
      <c r="S45" s="235"/>
      <c r="T45" s="235"/>
      <c r="U45" s="235"/>
      <c r="V45" s="235"/>
      <c r="W45" s="235"/>
      <c r="X45" s="235"/>
      <c r="Y45" s="235"/>
      <c r="Z45" s="235"/>
      <c r="AA45" s="235"/>
      <c r="AB45" s="235"/>
      <c r="AC45" s="235"/>
      <c r="AD45" s="235"/>
      <c r="AE45" s="235"/>
      <c r="AF45" s="235"/>
      <c r="AG45" s="235"/>
      <c r="AH45" s="242"/>
    </row>
    <row r="46" spans="1:52" ht="15.75" thickBot="1" x14ac:dyDescent="0.3">
      <c r="A46" s="235"/>
      <c r="B46" s="235" t="s">
        <v>85</v>
      </c>
      <c r="C46" s="235"/>
      <c r="D46" s="235"/>
      <c r="E46" s="235"/>
      <c r="F46" s="235"/>
      <c r="G46" s="255">
        <f>G31/G47</f>
        <v>1006.0677183694022</v>
      </c>
      <c r="H46" s="256" t="s">
        <v>90</v>
      </c>
      <c r="I46" s="235"/>
      <c r="J46" s="235"/>
      <c r="K46" s="235"/>
      <c r="L46" s="235"/>
      <c r="M46" s="235"/>
      <c r="N46" s="235"/>
      <c r="O46" s="235"/>
      <c r="P46" s="235"/>
      <c r="Q46" s="235">
        <f>Q31/Q47</f>
        <v>5000.0261822434622</v>
      </c>
      <c r="R46" s="256" t="s">
        <v>90</v>
      </c>
      <c r="S46" s="235"/>
      <c r="T46" s="235"/>
      <c r="U46" s="235"/>
      <c r="V46" s="235"/>
      <c r="W46" s="235"/>
      <c r="X46" s="235"/>
      <c r="Y46" s="235"/>
      <c r="Z46" s="235"/>
      <c r="AA46" s="235"/>
      <c r="AB46" s="235"/>
      <c r="AC46" s="235"/>
      <c r="AD46" s="235"/>
      <c r="AE46" s="235"/>
      <c r="AF46" s="235"/>
      <c r="AG46" s="235"/>
      <c r="AH46" s="242"/>
    </row>
    <row r="47" spans="1:52" ht="15.75" thickBot="1" x14ac:dyDescent="0.3">
      <c r="A47" s="235"/>
      <c r="B47" s="235" t="s">
        <v>151</v>
      </c>
      <c r="C47" s="235"/>
      <c r="D47" s="235"/>
      <c r="E47" s="235"/>
      <c r="F47" s="235"/>
      <c r="G47" s="257">
        <f>'yr1'!G47</f>
        <v>2.8291864575639303</v>
      </c>
      <c r="H47" s="256" t="s">
        <v>91</v>
      </c>
      <c r="I47" s="235"/>
      <c r="J47" s="235"/>
      <c r="K47" s="235"/>
      <c r="L47" s="235"/>
      <c r="M47" s="235"/>
      <c r="N47" s="235"/>
      <c r="O47" s="235"/>
      <c r="P47" s="235"/>
      <c r="Q47" s="243">
        <f>'yr1'!Q47</f>
        <v>2.7368531686127455</v>
      </c>
      <c r="R47" s="256" t="s">
        <v>91</v>
      </c>
      <c r="S47" s="235"/>
      <c r="T47" s="235"/>
      <c r="U47" s="235"/>
      <c r="V47" s="235"/>
      <c r="W47" s="235"/>
      <c r="X47" s="235"/>
      <c r="Y47" s="235"/>
      <c r="Z47" s="235"/>
      <c r="AA47" s="235"/>
      <c r="AB47" s="235"/>
      <c r="AC47" s="235"/>
      <c r="AD47" s="235"/>
      <c r="AE47" s="235"/>
      <c r="AF47" s="235"/>
      <c r="AG47" s="235"/>
      <c r="AH47" s="242"/>
    </row>
    <row r="48" spans="1:52" x14ac:dyDescent="0.25">
      <c r="A48" s="235"/>
      <c r="B48" s="235"/>
      <c r="C48" s="235"/>
      <c r="D48" s="235"/>
      <c r="E48" s="235"/>
      <c r="F48" s="235"/>
      <c r="G48" s="235"/>
      <c r="H48" s="235"/>
      <c r="I48" s="235"/>
      <c r="J48" s="235"/>
      <c r="K48" s="235"/>
      <c r="L48" s="235"/>
      <c r="M48" s="235"/>
      <c r="N48" s="235"/>
      <c r="O48" s="235"/>
      <c r="P48" s="235"/>
      <c r="Q48" s="235"/>
      <c r="R48" s="235"/>
      <c r="S48" s="235"/>
      <c r="T48" s="235"/>
      <c r="U48" s="235"/>
      <c r="V48" s="235"/>
      <c r="W48" s="235"/>
      <c r="X48" s="235"/>
      <c r="Y48" s="235"/>
      <c r="Z48" s="235"/>
      <c r="AA48" s="235"/>
      <c r="AB48" s="235"/>
      <c r="AC48" s="235"/>
      <c r="AD48" s="235"/>
      <c r="AE48" s="235"/>
      <c r="AF48" s="235"/>
      <c r="AG48" s="235"/>
      <c r="AH48" s="242"/>
    </row>
    <row r="49" spans="34:34" x14ac:dyDescent="0.25">
      <c r="AH49" s="53"/>
    </row>
    <row r="50" spans="34:34" x14ac:dyDescent="0.25">
      <c r="AH50" s="53"/>
    </row>
    <row r="51" spans="34:34" x14ac:dyDescent="0.25">
      <c r="AH51" s="53"/>
    </row>
    <row r="52" spans="34:34" x14ac:dyDescent="0.25">
      <c r="AH52" s="53"/>
    </row>
    <row r="53" spans="34:34" x14ac:dyDescent="0.25">
      <c r="AH53" s="53"/>
    </row>
    <row r="54" spans="34:34" x14ac:dyDescent="0.25">
      <c r="AH54" s="53"/>
    </row>
    <row r="55" spans="34:34" x14ac:dyDescent="0.25">
      <c r="AH55" s="53"/>
    </row>
    <row r="56" spans="34:34" x14ac:dyDescent="0.25">
      <c r="AH56" s="53"/>
    </row>
    <row r="57" spans="34:34" x14ac:dyDescent="0.25">
      <c r="AH57" s="53"/>
    </row>
    <row r="58" spans="34:34" x14ac:dyDescent="0.25">
      <c r="AH58" s="53"/>
    </row>
  </sheetData>
  <conditionalFormatting sqref="J26:M27 L28 Y16 AA16:AD16 AA17:AA19 Y20:AA21 Y22 Y24 AA22:AA24 AD20:AD24 D15:M24 N5:W14">
    <cfRule type="cellIs" dxfId="31" priority="3" operator="equal">
      <formula>0</formula>
    </cfRule>
  </conditionalFormatting>
  <conditionalFormatting sqref="Y15:AD24">
    <cfRule type="cellIs" dxfId="30" priority="2" operator="equal">
      <formula>0</formula>
    </cfRule>
  </conditionalFormatting>
  <conditionalFormatting sqref="Y5:AD14">
    <cfRule type="cellIs" dxfId="29" priority="1" operator="equal">
      <formula>0</formula>
    </cfRule>
  </conditionalFormatting>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68CA40-C881-4DF2-A5C2-6192CAFCB9DE}">
  <dimension ref="A1:AZ64"/>
  <sheetViews>
    <sheetView zoomScale="85" zoomScaleNormal="85" workbookViewId="0">
      <selection activeCell="AF8" sqref="AF8"/>
    </sheetView>
  </sheetViews>
  <sheetFormatPr defaultRowHeight="15" x14ac:dyDescent="0.25"/>
  <cols>
    <col min="1" max="1" width="8" customWidth="1"/>
    <col min="2" max="2" width="4.42578125" customWidth="1"/>
    <col min="3" max="3" width="22.85546875" customWidth="1"/>
    <col min="4" max="4" width="7.42578125" customWidth="1"/>
    <col min="5" max="23" width="6.7109375" customWidth="1"/>
    <col min="25" max="30" width="8.7109375" customWidth="1"/>
    <col min="31" max="32" width="7.140625" customWidth="1"/>
  </cols>
  <sheetData>
    <row r="1" spans="1:34" x14ac:dyDescent="0.25">
      <c r="A1" s="235"/>
      <c r="B1" s="235"/>
      <c r="C1" s="235"/>
      <c r="D1" s="235" t="s">
        <v>53</v>
      </c>
      <c r="E1" s="235"/>
      <c r="F1" s="235"/>
      <c r="G1" s="235"/>
      <c r="H1" s="235"/>
      <c r="I1" s="235"/>
      <c r="J1" s="235"/>
      <c r="K1" s="235"/>
      <c r="L1" s="235"/>
      <c r="M1" s="235"/>
      <c r="N1" s="235"/>
      <c r="O1" s="235"/>
      <c r="P1" s="235"/>
      <c r="Q1" s="235"/>
      <c r="R1" s="235"/>
      <c r="S1" s="235"/>
      <c r="T1" s="235"/>
      <c r="U1" s="235"/>
      <c r="V1" s="235"/>
      <c r="W1" s="235"/>
      <c r="X1" s="235"/>
      <c r="Y1" s="235" t="s">
        <v>54</v>
      </c>
      <c r="Z1" s="235"/>
      <c r="AA1" s="235"/>
      <c r="AB1" s="235"/>
      <c r="AC1" s="235" t="s">
        <v>57</v>
      </c>
      <c r="AD1" s="235">
        <v>3</v>
      </c>
      <c r="AE1" s="235"/>
      <c r="AF1" s="235"/>
      <c r="AG1" s="235"/>
      <c r="AH1" s="235"/>
    </row>
    <row r="2" spans="1:34" ht="15.75" thickBot="1" x14ac:dyDescent="0.3">
      <c r="A2" s="235"/>
      <c r="B2" s="235"/>
      <c r="C2" s="235"/>
      <c r="D2" s="50" t="s">
        <v>17</v>
      </c>
      <c r="E2" s="50"/>
      <c r="F2" s="50"/>
      <c r="G2" s="50"/>
      <c r="H2" s="50"/>
      <c r="I2" s="50"/>
      <c r="J2" s="50"/>
      <c r="K2" s="50"/>
      <c r="L2" s="50"/>
      <c r="M2" s="50"/>
      <c r="N2" s="44" t="s">
        <v>24</v>
      </c>
      <c r="O2" s="44"/>
      <c r="P2" s="44"/>
      <c r="Q2" s="44"/>
      <c r="R2" s="44"/>
      <c r="S2" s="44"/>
      <c r="T2" s="44"/>
      <c r="U2" s="44"/>
      <c r="V2" s="44"/>
      <c r="W2" s="44"/>
      <c r="X2" s="235"/>
      <c r="Y2" s="50" t="s">
        <v>17</v>
      </c>
      <c r="Z2" s="50"/>
      <c r="AA2" s="50"/>
      <c r="AB2" s="44" t="s">
        <v>24</v>
      </c>
      <c r="AC2" s="44"/>
      <c r="AD2" s="44"/>
      <c r="AE2" s="235"/>
      <c r="AF2" s="235" t="s">
        <v>41</v>
      </c>
      <c r="AG2" s="235"/>
      <c r="AH2" s="235"/>
    </row>
    <row r="3" spans="1:34" ht="15.75" thickBot="1" x14ac:dyDescent="0.3">
      <c r="A3" s="235"/>
      <c r="B3" s="235"/>
      <c r="C3" s="235"/>
      <c r="D3" s="55">
        <v>1</v>
      </c>
      <c r="E3" s="56">
        <v>2</v>
      </c>
      <c r="F3" s="57">
        <v>3</v>
      </c>
      <c r="G3" s="69">
        <v>4.0999999999999996</v>
      </c>
      <c r="H3" s="70">
        <v>4.2</v>
      </c>
      <c r="I3" s="58">
        <v>5</v>
      </c>
      <c r="J3" s="59">
        <v>6</v>
      </c>
      <c r="K3" s="60">
        <v>7</v>
      </c>
      <c r="L3" s="61">
        <v>8</v>
      </c>
      <c r="M3" s="62">
        <v>9</v>
      </c>
      <c r="N3" s="55">
        <v>1</v>
      </c>
      <c r="O3" s="56">
        <v>2</v>
      </c>
      <c r="P3" s="57">
        <v>3</v>
      </c>
      <c r="Q3" s="69">
        <v>4.0999999999999996</v>
      </c>
      <c r="R3" s="70">
        <v>4.2</v>
      </c>
      <c r="S3" s="58">
        <v>5</v>
      </c>
      <c r="T3" s="59">
        <v>6</v>
      </c>
      <c r="U3" s="60">
        <v>7</v>
      </c>
      <c r="V3" s="61">
        <v>8</v>
      </c>
      <c r="W3" s="62">
        <v>9</v>
      </c>
      <c r="X3" s="235"/>
      <c r="Y3" s="235" t="s">
        <v>34</v>
      </c>
      <c r="Z3" s="235" t="s">
        <v>35</v>
      </c>
      <c r="AA3" s="235" t="s">
        <v>46</v>
      </c>
      <c r="AB3" s="235" t="s">
        <v>34</v>
      </c>
      <c r="AC3" s="235" t="s">
        <v>35</v>
      </c>
      <c r="AD3" s="235" t="s">
        <v>46</v>
      </c>
      <c r="AE3" s="235"/>
      <c r="AF3" s="235" t="s">
        <v>43</v>
      </c>
      <c r="AG3" s="235"/>
      <c r="AH3" s="235"/>
    </row>
    <row r="4" spans="1:34" x14ac:dyDescent="0.25">
      <c r="A4" s="235"/>
      <c r="B4" s="235"/>
      <c r="C4" s="235"/>
      <c r="D4" s="42" t="s">
        <v>147</v>
      </c>
      <c r="E4" s="43" t="s">
        <v>18</v>
      </c>
      <c r="F4" s="44" t="s">
        <v>19</v>
      </c>
      <c r="G4" s="45" t="s">
        <v>82</v>
      </c>
      <c r="H4" s="45" t="s">
        <v>81</v>
      </c>
      <c r="I4" s="54" t="s">
        <v>44</v>
      </c>
      <c r="J4" s="46" t="s">
        <v>20</v>
      </c>
      <c r="K4" s="47" t="s">
        <v>21</v>
      </c>
      <c r="L4" s="48" t="s">
        <v>22</v>
      </c>
      <c r="M4" s="49" t="s">
        <v>23</v>
      </c>
      <c r="N4" s="42" t="s">
        <v>147</v>
      </c>
      <c r="O4" s="43" t="s">
        <v>18</v>
      </c>
      <c r="P4" s="44" t="s">
        <v>19</v>
      </c>
      <c r="Q4" s="45" t="s">
        <v>82</v>
      </c>
      <c r="R4" s="45" t="s">
        <v>81</v>
      </c>
      <c r="S4" s="54" t="s">
        <v>44</v>
      </c>
      <c r="T4" s="46" t="s">
        <v>20</v>
      </c>
      <c r="U4" s="47" t="s">
        <v>21</v>
      </c>
      <c r="V4" s="48" t="s">
        <v>22</v>
      </c>
      <c r="W4" s="49" t="s">
        <v>23</v>
      </c>
      <c r="X4" s="235"/>
      <c r="Y4" s="235"/>
      <c r="Z4" s="235"/>
      <c r="AA4" s="235"/>
      <c r="AB4" s="235"/>
      <c r="AC4" s="235"/>
      <c r="AD4" s="235"/>
      <c r="AE4" s="235"/>
      <c r="AF4" s="235"/>
      <c r="AG4" s="235"/>
      <c r="AH4" s="235"/>
    </row>
    <row r="5" spans="1:34" x14ac:dyDescent="0.25">
      <c r="A5" s="50" t="s">
        <v>17</v>
      </c>
      <c r="B5" s="42">
        <v>1</v>
      </c>
      <c r="C5" s="42" t="s">
        <v>147</v>
      </c>
      <c r="D5" s="247">
        <v>0.01</v>
      </c>
      <c r="E5" s="248">
        <v>0.15</v>
      </c>
      <c r="F5" s="248"/>
      <c r="G5" s="248"/>
      <c r="H5" s="248"/>
      <c r="I5" s="248"/>
      <c r="J5" s="248"/>
      <c r="K5" s="248">
        <v>0.1</v>
      </c>
      <c r="L5" s="248"/>
      <c r="M5" s="249">
        <v>0.01</v>
      </c>
      <c r="N5" s="247"/>
      <c r="O5" s="248"/>
      <c r="P5" s="248"/>
      <c r="Q5" s="248"/>
      <c r="R5" s="248"/>
      <c r="S5" s="248"/>
      <c r="T5" s="248"/>
      <c r="U5" s="248"/>
      <c r="V5" s="248"/>
      <c r="W5" s="249"/>
      <c r="X5" s="235"/>
      <c r="Y5" s="266"/>
      <c r="Z5" s="267"/>
      <c r="AA5" s="267"/>
      <c r="AB5" s="267"/>
      <c r="AC5" s="267"/>
      <c r="AD5" s="268"/>
      <c r="AE5" s="235"/>
      <c r="AF5" s="263">
        <f t="shared" ref="AF5:AF24" si="0">SUM(Y5:AD5)</f>
        <v>0</v>
      </c>
      <c r="AG5" s="235"/>
      <c r="AH5" s="235"/>
    </row>
    <row r="6" spans="1:34" x14ac:dyDescent="0.25">
      <c r="A6" s="50"/>
      <c r="B6" s="43">
        <v>2</v>
      </c>
      <c r="C6" s="43" t="s">
        <v>18</v>
      </c>
      <c r="D6" s="250"/>
      <c r="E6" s="219">
        <v>0.05</v>
      </c>
      <c r="F6" s="219">
        <v>0.15</v>
      </c>
      <c r="G6" s="219">
        <v>0.05</v>
      </c>
      <c r="H6" s="219">
        <v>0.05</v>
      </c>
      <c r="I6" s="219"/>
      <c r="J6" s="219"/>
      <c r="K6" s="219"/>
      <c r="L6" s="219"/>
      <c r="M6" s="251">
        <v>0.01</v>
      </c>
      <c r="N6" s="250"/>
      <c r="O6" s="219"/>
      <c r="P6" s="219"/>
      <c r="Q6" s="219"/>
      <c r="R6" s="219"/>
      <c r="S6" s="219"/>
      <c r="T6" s="219"/>
      <c r="U6" s="219"/>
      <c r="V6" s="219"/>
      <c r="W6" s="251"/>
      <c r="X6" s="235"/>
      <c r="Y6" s="269"/>
      <c r="Z6" s="270"/>
      <c r="AA6" s="270"/>
      <c r="AB6" s="270"/>
      <c r="AC6" s="270"/>
      <c r="AD6" s="271"/>
      <c r="AE6" s="235"/>
      <c r="AF6" s="264">
        <f t="shared" si="0"/>
        <v>0</v>
      </c>
      <c r="AG6" s="235"/>
      <c r="AH6" s="235"/>
    </row>
    <row r="7" spans="1:34" ht="15.75" thickBot="1" x14ac:dyDescent="0.3">
      <c r="A7" s="50"/>
      <c r="B7" s="44">
        <v>3</v>
      </c>
      <c r="C7" s="44" t="s">
        <v>19</v>
      </c>
      <c r="D7" s="250">
        <v>0.05</v>
      </c>
      <c r="E7" s="219">
        <v>0.05</v>
      </c>
      <c r="F7" s="219">
        <v>0.05</v>
      </c>
      <c r="G7" s="219">
        <v>0.1</v>
      </c>
      <c r="H7" s="219">
        <v>0.1</v>
      </c>
      <c r="I7" s="219">
        <v>0.02</v>
      </c>
      <c r="J7" s="219">
        <v>0.12</v>
      </c>
      <c r="K7" s="219">
        <v>0.1</v>
      </c>
      <c r="L7" s="219">
        <v>0.05</v>
      </c>
      <c r="M7" s="251">
        <v>0.05</v>
      </c>
      <c r="N7" s="250"/>
      <c r="O7" s="219"/>
      <c r="P7" s="219"/>
      <c r="Q7" s="219"/>
      <c r="R7" s="219"/>
      <c r="S7" s="219"/>
      <c r="T7" s="219"/>
      <c r="U7" s="219"/>
      <c r="V7" s="219">
        <v>0.05</v>
      </c>
      <c r="W7" s="251"/>
      <c r="X7" s="235"/>
      <c r="Y7" s="269">
        <f>'yr2'!Y7*VLOOKUP($AD$1,Population!$F$3:$H$12,2,FALSE)</f>
        <v>505.31250000000006</v>
      </c>
      <c r="Z7" s="270">
        <f>'yr2'!Z7*VLOOKUP($AD$1,Population!$F$3:$H$12,2,FALSE)</f>
        <v>101.06250000000001</v>
      </c>
      <c r="AA7" s="270">
        <f>'yr2'!AA7*VLOOKUP($AD$1,Population!$F$3:$H$12,2,FALSE)</f>
        <v>252.65625000000003</v>
      </c>
      <c r="AB7" s="270"/>
      <c r="AC7" s="270">
        <f>'yr2'!AC7*VLOOKUP($AD$1,Population!$F$3:$H$12,2,FALSE)</f>
        <v>75.796875</v>
      </c>
      <c r="AD7" s="271"/>
      <c r="AE7" s="235"/>
      <c r="AF7" s="264">
        <f t="shared" si="0"/>
        <v>934.82812500000011</v>
      </c>
      <c r="AG7" s="235"/>
      <c r="AH7" s="235"/>
    </row>
    <row r="8" spans="1:34" x14ac:dyDescent="0.25">
      <c r="A8" s="50"/>
      <c r="B8" s="71">
        <v>4.0999999999999996</v>
      </c>
      <c r="C8" s="45" t="s">
        <v>82</v>
      </c>
      <c r="D8" s="250">
        <v>0.05</v>
      </c>
      <c r="E8" s="219">
        <v>2.5000000000000001E-2</v>
      </c>
      <c r="F8" s="219">
        <v>0.1</v>
      </c>
      <c r="G8" s="219">
        <v>5.0000000000000001E-3</v>
      </c>
      <c r="H8" s="219">
        <v>5.0000000000000001E-3</v>
      </c>
      <c r="I8" s="219">
        <v>0.15</v>
      </c>
      <c r="J8" s="219">
        <v>0.05</v>
      </c>
      <c r="K8" s="219">
        <v>2.5000000000000001E-2</v>
      </c>
      <c r="L8" s="219">
        <v>5.0000000000000001E-3</v>
      </c>
      <c r="M8" s="251"/>
      <c r="N8" s="250"/>
      <c r="O8" s="219"/>
      <c r="P8" s="219"/>
      <c r="Q8" s="219"/>
      <c r="R8" s="219"/>
      <c r="S8" s="219"/>
      <c r="T8" s="219"/>
      <c r="U8" s="219"/>
      <c r="V8" s="219"/>
      <c r="W8" s="251"/>
      <c r="X8" s="235"/>
      <c r="Y8" s="269">
        <f>'yr2'!Y8*VLOOKUP($AD$1,Population!$F$3:$H$12,2,FALSE)</f>
        <v>1010.6250000000001</v>
      </c>
      <c r="Z8" s="270">
        <f>'yr2'!Z8*VLOOKUP($AD$1,Population!$F$3:$H$12,2,FALSE)</f>
        <v>202.12500000000003</v>
      </c>
      <c r="AA8" s="270">
        <f>'yr2'!AA8*VLOOKUP($AD$1,Population!$F$3:$H$12,2,FALSE)</f>
        <v>909.56250000000011</v>
      </c>
      <c r="AB8" s="270"/>
      <c r="AC8" s="270"/>
      <c r="AD8" s="271"/>
      <c r="AE8" s="235"/>
      <c r="AF8" s="264">
        <f t="shared" si="0"/>
        <v>2122.3125000000005</v>
      </c>
      <c r="AG8" s="235"/>
      <c r="AH8" s="235"/>
    </row>
    <row r="9" spans="1:34" ht="15.75" thickBot="1" x14ac:dyDescent="0.3">
      <c r="A9" s="50"/>
      <c r="B9" s="72">
        <v>4.2</v>
      </c>
      <c r="C9" s="45" t="s">
        <v>81</v>
      </c>
      <c r="D9" s="250">
        <v>0.05</v>
      </c>
      <c r="E9" s="219">
        <v>2.5000000000000001E-2</v>
      </c>
      <c r="F9" s="219">
        <v>0.1</v>
      </c>
      <c r="G9" s="219">
        <v>5.0000000000000001E-3</v>
      </c>
      <c r="H9" s="219">
        <v>5.0000000000000001E-3</v>
      </c>
      <c r="I9" s="219">
        <v>0.15</v>
      </c>
      <c r="J9" s="219">
        <v>0.05</v>
      </c>
      <c r="K9" s="219">
        <v>2.5000000000000001E-2</v>
      </c>
      <c r="L9" s="219">
        <v>5.0000000000000001E-3</v>
      </c>
      <c r="M9" s="251"/>
      <c r="N9" s="250"/>
      <c r="O9" s="219"/>
      <c r="P9" s="219"/>
      <c r="Q9" s="219"/>
      <c r="R9" s="219"/>
      <c r="S9" s="219"/>
      <c r="T9" s="219"/>
      <c r="U9" s="219"/>
      <c r="V9" s="219"/>
      <c r="W9" s="251"/>
      <c r="X9" s="235"/>
      <c r="Y9" s="269">
        <f>'yr2'!Y9*VLOOKUP($AD$1,Population!$F$3:$H$12,2,FALSE)</f>
        <v>1010.6250000000001</v>
      </c>
      <c r="Z9" s="270">
        <f>'yr2'!Z9*VLOOKUP($AD$1,Population!$F$3:$H$12,2,FALSE)</f>
        <v>202.12500000000003</v>
      </c>
      <c r="AA9" s="270">
        <f>'yr2'!AA9*VLOOKUP($AD$1,Population!$F$3:$H$12,2,FALSE)</f>
        <v>909.56250000000011</v>
      </c>
      <c r="AB9" s="270"/>
      <c r="AC9" s="270"/>
      <c r="AD9" s="271"/>
      <c r="AE9" s="235"/>
      <c r="AF9" s="264">
        <f t="shared" si="0"/>
        <v>2122.3125000000005</v>
      </c>
      <c r="AG9" s="235"/>
      <c r="AH9" s="235"/>
    </row>
    <row r="10" spans="1:34" x14ac:dyDescent="0.25">
      <c r="A10" s="50"/>
      <c r="B10" s="54">
        <v>5</v>
      </c>
      <c r="C10" s="54" t="s">
        <v>44</v>
      </c>
      <c r="D10" s="250"/>
      <c r="E10" s="219"/>
      <c r="F10" s="219"/>
      <c r="G10" s="219">
        <v>0.05</v>
      </c>
      <c r="H10" s="219">
        <v>0.05</v>
      </c>
      <c r="I10" s="219">
        <v>0.1</v>
      </c>
      <c r="J10" s="219"/>
      <c r="K10" s="219"/>
      <c r="L10" s="219"/>
      <c r="M10" s="251">
        <v>0.05</v>
      </c>
      <c r="N10" s="250"/>
      <c r="O10" s="219"/>
      <c r="P10" s="219"/>
      <c r="Q10" s="219"/>
      <c r="R10" s="219"/>
      <c r="S10" s="219"/>
      <c r="T10" s="219"/>
      <c r="U10" s="219"/>
      <c r="V10" s="219"/>
      <c r="W10" s="251"/>
      <c r="X10" s="235"/>
      <c r="Y10" s="269">
        <f>'yr2'!Y10*VLOOKUP($AD$1,Population!$F$3:$H$12,2,FALSE)</f>
        <v>505.31250000000006</v>
      </c>
      <c r="Z10" s="270">
        <f>'yr2'!Z10*VLOOKUP($AD$1,Population!$F$3:$H$12,2,FALSE)</f>
        <v>808.50000000000011</v>
      </c>
      <c r="AA10" s="270"/>
      <c r="AB10" s="270"/>
      <c r="AC10" s="270"/>
      <c r="AD10" s="271"/>
      <c r="AE10" s="235"/>
      <c r="AF10" s="264">
        <f t="shared" si="0"/>
        <v>1313.8125000000002</v>
      </c>
      <c r="AG10" s="235"/>
      <c r="AH10" s="235"/>
    </row>
    <row r="11" spans="1:34" x14ac:dyDescent="0.25">
      <c r="A11" s="50"/>
      <c r="B11" s="46">
        <v>6</v>
      </c>
      <c r="C11" s="46" t="s">
        <v>20</v>
      </c>
      <c r="D11" s="250"/>
      <c r="E11" s="219">
        <v>0.05</v>
      </c>
      <c r="F11" s="219">
        <v>0.05</v>
      </c>
      <c r="G11" s="219">
        <v>0.05</v>
      </c>
      <c r="H11" s="219">
        <v>0.05</v>
      </c>
      <c r="I11" s="219"/>
      <c r="J11" s="219"/>
      <c r="K11" s="219"/>
      <c r="L11" s="219"/>
      <c r="M11" s="251">
        <v>0.05</v>
      </c>
      <c r="N11" s="250"/>
      <c r="O11" s="219"/>
      <c r="P11" s="219"/>
      <c r="Q11" s="219"/>
      <c r="R11" s="219"/>
      <c r="S11" s="219"/>
      <c r="T11" s="219"/>
      <c r="U11" s="219"/>
      <c r="V11" s="219"/>
      <c r="W11" s="251"/>
      <c r="X11" s="235"/>
      <c r="Y11" s="269">
        <f>'yr2'!Y11*VLOOKUP($AD$1,Population!$F$3:$H$12,2,FALSE)</f>
        <v>101.06250000000001</v>
      </c>
      <c r="Z11" s="270">
        <f>'yr2'!Z11*VLOOKUP($AD$1,Population!$F$3:$H$12,2,FALSE)</f>
        <v>20.212499999999999</v>
      </c>
      <c r="AA11" s="270"/>
      <c r="AB11" s="270"/>
      <c r="AC11" s="270"/>
      <c r="AD11" s="271"/>
      <c r="AE11" s="235"/>
      <c r="AF11" s="264">
        <f t="shared" si="0"/>
        <v>121.27500000000001</v>
      </c>
      <c r="AG11" s="235"/>
      <c r="AH11" s="235"/>
    </row>
    <row r="12" spans="1:34" x14ac:dyDescent="0.25">
      <c r="A12" s="50"/>
      <c r="B12" s="47">
        <v>7</v>
      </c>
      <c r="C12" s="47" t="s">
        <v>21</v>
      </c>
      <c r="D12" s="250">
        <v>0.2</v>
      </c>
      <c r="E12" s="219">
        <v>0.05</v>
      </c>
      <c r="F12" s="219">
        <v>0.1</v>
      </c>
      <c r="G12" s="219">
        <v>0.05</v>
      </c>
      <c r="H12" s="219">
        <v>0.05</v>
      </c>
      <c r="I12" s="219">
        <v>0.12</v>
      </c>
      <c r="J12" s="219">
        <v>0.15</v>
      </c>
      <c r="K12" s="219">
        <v>0.05</v>
      </c>
      <c r="L12" s="219">
        <v>0.12</v>
      </c>
      <c r="M12" s="251">
        <v>0.1</v>
      </c>
      <c r="N12" s="250"/>
      <c r="O12" s="219"/>
      <c r="P12" s="219"/>
      <c r="Q12" s="219"/>
      <c r="R12" s="219"/>
      <c r="S12" s="219"/>
      <c r="T12" s="219"/>
      <c r="U12" s="219"/>
      <c r="V12" s="219"/>
      <c r="W12" s="251"/>
      <c r="X12" s="235"/>
      <c r="Y12" s="269">
        <f>'yr2'!Y12*VLOOKUP($AD$1,Population!$F$3:$H$12,2,FALSE)</f>
        <v>707.43750000000011</v>
      </c>
      <c r="Z12" s="270">
        <f>'yr2'!Z12*VLOOKUP($AD$1,Population!$F$3:$H$12,2,FALSE)</f>
        <v>141.48749999999998</v>
      </c>
      <c r="AA12" s="270"/>
      <c r="AB12" s="270"/>
      <c r="AC12" s="270"/>
      <c r="AD12" s="271"/>
      <c r="AE12" s="235"/>
      <c r="AF12" s="264">
        <f t="shared" si="0"/>
        <v>848.92500000000007</v>
      </c>
      <c r="AG12" s="235"/>
      <c r="AH12" s="235"/>
    </row>
    <row r="13" spans="1:34" x14ac:dyDescent="0.25">
      <c r="A13" s="50"/>
      <c r="B13" s="48">
        <v>8</v>
      </c>
      <c r="C13" s="48" t="s">
        <v>22</v>
      </c>
      <c r="D13" s="250"/>
      <c r="E13" s="219"/>
      <c r="F13" s="219"/>
      <c r="G13" s="219">
        <v>0.05</v>
      </c>
      <c r="H13" s="219">
        <v>0.05</v>
      </c>
      <c r="I13" s="219">
        <v>0.05</v>
      </c>
      <c r="J13" s="219"/>
      <c r="K13" s="219">
        <v>0.05</v>
      </c>
      <c r="L13" s="219">
        <v>0.05</v>
      </c>
      <c r="M13" s="251">
        <v>0.05</v>
      </c>
      <c r="N13" s="250"/>
      <c r="O13" s="219"/>
      <c r="P13" s="219"/>
      <c r="Q13" s="219"/>
      <c r="R13" s="219"/>
      <c r="S13" s="219"/>
      <c r="T13" s="219"/>
      <c r="U13" s="219"/>
      <c r="V13" s="219"/>
      <c r="W13" s="251"/>
      <c r="X13" s="235"/>
      <c r="Y13" s="269">
        <f>'yr2'!Y13*VLOOKUP($AD$1,Population!$F$3:$H$12,2,FALSE)</f>
        <v>1515.9375000000002</v>
      </c>
      <c r="Z13" s="270">
        <f>'yr2'!Z13*VLOOKUP($AD$1,Population!$F$3:$H$12,2,FALSE)</f>
        <v>303.1875</v>
      </c>
      <c r="AA13" s="270"/>
      <c r="AB13" s="270"/>
      <c r="AC13" s="270"/>
      <c r="AD13" s="271"/>
      <c r="AE13" s="235"/>
      <c r="AF13" s="264">
        <f t="shared" si="0"/>
        <v>1819.1250000000002</v>
      </c>
      <c r="AG13" s="235"/>
      <c r="AH13" s="235"/>
    </row>
    <row r="14" spans="1:34" x14ac:dyDescent="0.25">
      <c r="A14" s="50"/>
      <c r="B14" s="49">
        <v>9</v>
      </c>
      <c r="C14" s="49" t="s">
        <v>23</v>
      </c>
      <c r="D14" s="252"/>
      <c r="E14" s="253"/>
      <c r="F14" s="253">
        <v>0.05</v>
      </c>
      <c r="G14" s="253"/>
      <c r="H14" s="253"/>
      <c r="I14" s="253"/>
      <c r="J14" s="253"/>
      <c r="K14" s="253"/>
      <c r="L14" s="253">
        <v>0.1</v>
      </c>
      <c r="M14" s="254">
        <v>0.01</v>
      </c>
      <c r="N14" s="250"/>
      <c r="O14" s="219"/>
      <c r="P14" s="219"/>
      <c r="Q14" s="219"/>
      <c r="R14" s="219"/>
      <c r="S14" s="219"/>
      <c r="T14" s="219"/>
      <c r="U14" s="219"/>
      <c r="V14" s="219"/>
      <c r="W14" s="251"/>
      <c r="X14" s="235"/>
      <c r="Y14" s="258">
        <f>'yr2'!Y14*VLOOKUP($AD$1,Population!$F$3:$H$12,2,FALSE)</f>
        <v>505.31250000000006</v>
      </c>
      <c r="Z14" s="259">
        <f>'yr2'!Z14*VLOOKUP($AD$1,Population!$F$3:$H$12,2,FALSE)</f>
        <v>101.06250000000001</v>
      </c>
      <c r="AA14" s="259"/>
      <c r="AB14" s="259">
        <f>'yr2'!AB14*VLOOKUP($AD$1,Population!$F$3:$H$12,2,FALSE)</f>
        <v>252.65625000000003</v>
      </c>
      <c r="AC14" s="259"/>
      <c r="AD14" s="260"/>
      <c r="AE14" s="235"/>
      <c r="AF14" s="265">
        <f t="shared" si="0"/>
        <v>859.03125000000011</v>
      </c>
      <c r="AG14" s="235"/>
      <c r="AH14" s="235"/>
    </row>
    <row r="15" spans="1:34" x14ac:dyDescent="0.25">
      <c r="A15" s="44" t="s">
        <v>24</v>
      </c>
      <c r="B15" s="42">
        <v>1</v>
      </c>
      <c r="C15" s="42" t="s">
        <v>147</v>
      </c>
      <c r="D15" s="250"/>
      <c r="E15" s="219"/>
      <c r="F15" s="219"/>
      <c r="G15" s="219"/>
      <c r="H15" s="219"/>
      <c r="I15" s="219"/>
      <c r="J15" s="219"/>
      <c r="K15" s="219"/>
      <c r="L15" s="219"/>
      <c r="M15" s="219"/>
      <c r="N15" s="247">
        <v>0.01</v>
      </c>
      <c r="O15" s="248">
        <v>0.15</v>
      </c>
      <c r="P15" s="248"/>
      <c r="Q15" s="248"/>
      <c r="R15" s="248"/>
      <c r="S15" s="248"/>
      <c r="T15" s="248"/>
      <c r="U15" s="248">
        <v>0.1</v>
      </c>
      <c r="V15" s="248"/>
      <c r="W15" s="249">
        <v>0.01</v>
      </c>
      <c r="X15" s="235"/>
      <c r="Y15" s="269"/>
      <c r="Z15" s="270"/>
      <c r="AA15" s="270"/>
      <c r="AB15" s="270"/>
      <c r="AC15" s="270"/>
      <c r="AD15" s="271"/>
      <c r="AE15" s="235"/>
      <c r="AF15" s="264">
        <f t="shared" si="0"/>
        <v>0</v>
      </c>
      <c r="AG15" s="235"/>
      <c r="AH15" s="235"/>
    </row>
    <row r="16" spans="1:34" x14ac:dyDescent="0.25">
      <c r="A16" s="44"/>
      <c r="B16" s="43">
        <v>2</v>
      </c>
      <c r="C16" s="43" t="s">
        <v>18</v>
      </c>
      <c r="D16" s="250"/>
      <c r="E16" s="219"/>
      <c r="F16" s="49">
        <v>0.1</v>
      </c>
      <c r="G16" s="219"/>
      <c r="H16" s="219"/>
      <c r="I16" s="219"/>
      <c r="J16" s="219"/>
      <c r="K16" s="219"/>
      <c r="L16" s="219"/>
      <c r="M16" s="219"/>
      <c r="N16" s="250"/>
      <c r="O16" s="219">
        <v>0.05</v>
      </c>
      <c r="P16" s="219">
        <v>0.15</v>
      </c>
      <c r="Q16" s="219">
        <v>0.05</v>
      </c>
      <c r="R16" s="219">
        <v>0.05</v>
      </c>
      <c r="S16" s="219"/>
      <c r="T16" s="219"/>
      <c r="U16" s="219"/>
      <c r="V16" s="219"/>
      <c r="W16" s="251">
        <v>0.01</v>
      </c>
      <c r="X16" s="235"/>
      <c r="Y16" s="269"/>
      <c r="Z16" s="270"/>
      <c r="AA16" s="270"/>
      <c r="AB16" s="270"/>
      <c r="AC16" s="270"/>
      <c r="AD16" s="271"/>
      <c r="AE16" s="235"/>
      <c r="AF16" s="264">
        <f t="shared" si="0"/>
        <v>0</v>
      </c>
      <c r="AG16" s="235"/>
      <c r="AH16" s="235"/>
    </row>
    <row r="17" spans="1:52" ht="15.75" thickBot="1" x14ac:dyDescent="0.3">
      <c r="A17" s="44"/>
      <c r="B17" s="44">
        <v>3</v>
      </c>
      <c r="C17" s="44" t="s">
        <v>19</v>
      </c>
      <c r="D17" s="250"/>
      <c r="E17" s="219"/>
      <c r="F17" s="219"/>
      <c r="G17" s="219"/>
      <c r="H17" s="219"/>
      <c r="I17" s="219"/>
      <c r="J17" s="219"/>
      <c r="K17" s="219"/>
      <c r="L17" s="219"/>
      <c r="M17" s="219"/>
      <c r="N17" s="250">
        <v>0.05</v>
      </c>
      <c r="O17" s="219">
        <v>0.05</v>
      </c>
      <c r="P17" s="219">
        <v>0.05</v>
      </c>
      <c r="Q17" s="219">
        <v>0.1</v>
      </c>
      <c r="R17" s="219">
        <v>0.1</v>
      </c>
      <c r="S17" s="219">
        <v>0.02</v>
      </c>
      <c r="T17" s="219">
        <v>0.12</v>
      </c>
      <c r="U17" s="219">
        <v>0.1</v>
      </c>
      <c r="V17" s="219">
        <v>0.05</v>
      </c>
      <c r="W17" s="251">
        <v>0.05</v>
      </c>
      <c r="X17" s="235"/>
      <c r="Y17" s="269">
        <f>'yr2'!Y17*VLOOKUP($AD$1,Population!$F$3:$H$12,3,FALSE)</f>
        <v>100</v>
      </c>
      <c r="Z17" s="270"/>
      <c r="AA17" s="270"/>
      <c r="AB17" s="270">
        <f>'yr2'!AB17*VLOOKUP($AD$1,Population!$F$3:$H$12,3,FALSE)</f>
        <v>2500</v>
      </c>
      <c r="AC17" s="270">
        <f>'yr2'!AC17*VLOOKUP($AD$1,Population!$F$3:$H$12,3,FALSE)</f>
        <v>500</v>
      </c>
      <c r="AD17" s="271">
        <f>'yr2'!AD17*VLOOKUP($AD$1,Population!$F$3:$H$12,3,FALSE)</f>
        <v>1250</v>
      </c>
      <c r="AE17" s="235"/>
      <c r="AF17" s="264">
        <f t="shared" si="0"/>
        <v>4350</v>
      </c>
      <c r="AG17" s="235"/>
      <c r="AH17" s="235"/>
    </row>
    <row r="18" spans="1:52" x14ac:dyDescent="0.25">
      <c r="A18" s="44"/>
      <c r="B18" s="71">
        <v>4.0999999999999996</v>
      </c>
      <c r="C18" s="45" t="s">
        <v>82</v>
      </c>
      <c r="D18" s="250"/>
      <c r="E18" s="219"/>
      <c r="F18" s="219"/>
      <c r="G18" s="219"/>
      <c r="H18" s="219"/>
      <c r="I18" s="219"/>
      <c r="J18" s="219"/>
      <c r="K18" s="219"/>
      <c r="L18" s="219"/>
      <c r="M18" s="219"/>
      <c r="N18" s="250">
        <v>0.05</v>
      </c>
      <c r="O18" s="219">
        <v>2.5000000000000001E-2</v>
      </c>
      <c r="P18" s="219">
        <v>0.1</v>
      </c>
      <c r="Q18" s="219">
        <v>5.0000000000000001E-3</v>
      </c>
      <c r="R18" s="219">
        <v>5.0000000000000001E-3</v>
      </c>
      <c r="S18" s="219">
        <v>0.15</v>
      </c>
      <c r="T18" s="219">
        <v>0.05</v>
      </c>
      <c r="U18" s="219">
        <v>2.5000000000000001E-2</v>
      </c>
      <c r="V18" s="219">
        <v>5.0000000000000001E-3</v>
      </c>
      <c r="W18" s="251"/>
      <c r="X18" s="235"/>
      <c r="Y18" s="269"/>
      <c r="Z18" s="270"/>
      <c r="AA18" s="270"/>
      <c r="AB18" s="270">
        <f>'yr2'!AB18*VLOOKUP($AD$1,Population!$F$3:$H$12,3,FALSE)</f>
        <v>5000</v>
      </c>
      <c r="AC18" s="270">
        <f>'yr2'!AC18*VLOOKUP($AD$1,Population!$F$3:$H$12,3,FALSE)</f>
        <v>1000</v>
      </c>
      <c r="AD18" s="271">
        <f>'yr2'!AD18*VLOOKUP($AD$1,Population!$F$3:$H$12,3,FALSE)</f>
        <v>4500</v>
      </c>
      <c r="AE18" s="235"/>
      <c r="AF18" s="264">
        <f t="shared" si="0"/>
        <v>10500</v>
      </c>
      <c r="AG18" s="235"/>
      <c r="AH18" s="235"/>
    </row>
    <row r="19" spans="1:52" ht="15.75" thickBot="1" x14ac:dyDescent="0.3">
      <c r="A19" s="44"/>
      <c r="B19" s="72">
        <v>4.2</v>
      </c>
      <c r="C19" s="45" t="s">
        <v>81</v>
      </c>
      <c r="D19" s="250"/>
      <c r="E19" s="219"/>
      <c r="F19" s="219"/>
      <c r="G19" s="219"/>
      <c r="H19" s="219"/>
      <c r="I19" s="219"/>
      <c r="J19" s="219"/>
      <c r="K19" s="219"/>
      <c r="L19" s="219"/>
      <c r="M19" s="219"/>
      <c r="N19" s="250">
        <v>0.05</v>
      </c>
      <c r="O19" s="219">
        <v>2.5000000000000001E-2</v>
      </c>
      <c r="P19" s="219">
        <v>0.1</v>
      </c>
      <c r="Q19" s="219">
        <v>5.0000000000000001E-3</v>
      </c>
      <c r="R19" s="219">
        <v>5.0000000000000001E-3</v>
      </c>
      <c r="S19" s="219">
        <v>0.15</v>
      </c>
      <c r="T19" s="219">
        <v>0.05</v>
      </c>
      <c r="U19" s="219">
        <v>2.5000000000000001E-2</v>
      </c>
      <c r="V19" s="219">
        <v>5.0000000000000001E-3</v>
      </c>
      <c r="W19" s="251"/>
      <c r="X19" s="235"/>
      <c r="Y19" s="269"/>
      <c r="Z19" s="270"/>
      <c r="AA19" s="270"/>
      <c r="AB19" s="270">
        <f>'yr2'!AB19*VLOOKUP($AD$1,Population!$F$3:$H$12,3,FALSE)</f>
        <v>5000</v>
      </c>
      <c r="AC19" s="270">
        <f>'yr2'!AC19*VLOOKUP($AD$1,Population!$F$3:$H$12,3,FALSE)</f>
        <v>1000</v>
      </c>
      <c r="AD19" s="271">
        <f>'yr2'!AD19*VLOOKUP($AD$1,Population!$F$3:$H$12,3,FALSE)</f>
        <v>4500</v>
      </c>
      <c r="AE19" s="235"/>
      <c r="AF19" s="264">
        <f t="shared" si="0"/>
        <v>10500</v>
      </c>
      <c r="AG19" s="235"/>
      <c r="AH19" s="235"/>
    </row>
    <row r="20" spans="1:52" x14ac:dyDescent="0.25">
      <c r="A20" s="44"/>
      <c r="B20" s="54">
        <v>5</v>
      </c>
      <c r="C20" s="54" t="s">
        <v>44</v>
      </c>
      <c r="D20" s="250"/>
      <c r="E20" s="219"/>
      <c r="F20" s="219"/>
      <c r="G20" s="219"/>
      <c r="H20" s="219"/>
      <c r="I20" s="219"/>
      <c r="J20" s="219"/>
      <c r="K20" s="219"/>
      <c r="L20" s="219"/>
      <c r="M20" s="219"/>
      <c r="N20" s="250"/>
      <c r="O20" s="219"/>
      <c r="P20" s="219"/>
      <c r="Q20" s="219">
        <v>0.05</v>
      </c>
      <c r="R20" s="219">
        <v>0.05</v>
      </c>
      <c r="S20" s="219">
        <v>0.1</v>
      </c>
      <c r="T20" s="219"/>
      <c r="U20" s="219"/>
      <c r="V20" s="219"/>
      <c r="W20" s="251">
        <v>0.05</v>
      </c>
      <c r="X20" s="235"/>
      <c r="Y20" s="269"/>
      <c r="Z20" s="270"/>
      <c r="AA20" s="270"/>
      <c r="AB20" s="270">
        <f>'yr2'!AB20*VLOOKUP($AD$1,Population!$F$3:$H$12,3,FALSE)</f>
        <v>2500</v>
      </c>
      <c r="AC20" s="270">
        <f>'yr2'!AC20*VLOOKUP($AD$1,Population!$F$3:$H$12,3,FALSE)</f>
        <v>4000</v>
      </c>
      <c r="AD20" s="271"/>
      <c r="AE20" s="235"/>
      <c r="AF20" s="264">
        <f t="shared" si="0"/>
        <v>6500</v>
      </c>
      <c r="AG20" s="235"/>
      <c r="AH20" s="235"/>
    </row>
    <row r="21" spans="1:52" x14ac:dyDescent="0.25">
      <c r="A21" s="44"/>
      <c r="B21" s="46">
        <v>6</v>
      </c>
      <c r="C21" s="46" t="s">
        <v>20</v>
      </c>
      <c r="D21" s="250"/>
      <c r="E21" s="219"/>
      <c r="F21" s="219"/>
      <c r="G21" s="219"/>
      <c r="H21" s="219"/>
      <c r="I21" s="219"/>
      <c r="J21" s="219"/>
      <c r="K21" s="219"/>
      <c r="L21" s="219"/>
      <c r="M21" s="219"/>
      <c r="N21" s="250"/>
      <c r="O21" s="219">
        <v>0.05</v>
      </c>
      <c r="P21" s="219">
        <v>0.05</v>
      </c>
      <c r="Q21" s="219">
        <v>0.05</v>
      </c>
      <c r="R21" s="219">
        <v>0.05</v>
      </c>
      <c r="S21" s="219"/>
      <c r="T21" s="219"/>
      <c r="U21" s="219"/>
      <c r="V21" s="219"/>
      <c r="W21" s="251">
        <v>0.05</v>
      </c>
      <c r="X21" s="235"/>
      <c r="Y21" s="269"/>
      <c r="Z21" s="270"/>
      <c r="AA21" s="270"/>
      <c r="AB21" s="270">
        <f>'yr2'!AB21*VLOOKUP($AD$1,Population!$F$3:$H$12,3,FALSE)</f>
        <v>500</v>
      </c>
      <c r="AC21" s="270">
        <f>'yr2'!AC21*VLOOKUP($AD$1,Population!$F$3:$H$12,3,FALSE)</f>
        <v>100</v>
      </c>
      <c r="AD21" s="271"/>
      <c r="AE21" s="235"/>
      <c r="AF21" s="264">
        <f t="shared" si="0"/>
        <v>600</v>
      </c>
      <c r="AG21" s="235"/>
      <c r="AH21" s="235"/>
    </row>
    <row r="22" spans="1:52" x14ac:dyDescent="0.25">
      <c r="A22" s="44"/>
      <c r="B22" s="47">
        <v>7</v>
      </c>
      <c r="C22" s="47" t="s">
        <v>21</v>
      </c>
      <c r="D22" s="250"/>
      <c r="E22" s="219"/>
      <c r="F22" s="219"/>
      <c r="G22" s="219"/>
      <c r="H22" s="219"/>
      <c r="I22" s="219"/>
      <c r="J22" s="219"/>
      <c r="K22" s="219"/>
      <c r="L22" s="219"/>
      <c r="M22" s="219"/>
      <c r="N22" s="250">
        <v>0.2</v>
      </c>
      <c r="O22" s="219">
        <v>0.05</v>
      </c>
      <c r="P22" s="219">
        <v>0.1</v>
      </c>
      <c r="Q22" s="219">
        <v>0.05</v>
      </c>
      <c r="R22" s="219">
        <v>0.05</v>
      </c>
      <c r="S22" s="219">
        <v>0.12</v>
      </c>
      <c r="T22" s="219">
        <v>0.15</v>
      </c>
      <c r="U22" s="219">
        <v>0.05</v>
      </c>
      <c r="V22" s="219">
        <v>0.12</v>
      </c>
      <c r="W22" s="251">
        <v>0.1</v>
      </c>
      <c r="X22" s="235"/>
      <c r="Y22" s="269"/>
      <c r="Z22" s="270">
        <f>'yr2'!Z22*VLOOKUP($AD$1,Population!$F$3:$H$12,3,FALSE)</f>
        <v>50</v>
      </c>
      <c r="AA22" s="270"/>
      <c r="AB22" s="270">
        <f>'yr2'!AB22*VLOOKUP($AD$1,Population!$F$3:$H$12,3,FALSE)</f>
        <v>3500</v>
      </c>
      <c r="AC22" s="270">
        <f>'yr2'!AC22*VLOOKUP($AD$1,Population!$F$3:$H$12,3,FALSE)</f>
        <v>700</v>
      </c>
      <c r="AD22" s="271"/>
      <c r="AE22" s="235"/>
      <c r="AF22" s="264">
        <f t="shared" si="0"/>
        <v>4250</v>
      </c>
      <c r="AG22" s="235"/>
      <c r="AH22" s="235"/>
    </row>
    <row r="23" spans="1:52" x14ac:dyDescent="0.25">
      <c r="A23" s="44"/>
      <c r="B23" s="48">
        <v>8</v>
      </c>
      <c r="C23" s="48" t="s">
        <v>22</v>
      </c>
      <c r="D23" s="250"/>
      <c r="E23" s="219"/>
      <c r="F23" s="219"/>
      <c r="G23" s="219"/>
      <c r="H23" s="219"/>
      <c r="I23" s="219"/>
      <c r="J23" s="219"/>
      <c r="K23" s="219"/>
      <c r="L23" s="219"/>
      <c r="M23" s="219"/>
      <c r="N23" s="250"/>
      <c r="O23" s="219"/>
      <c r="P23" s="219"/>
      <c r="Q23" s="219">
        <v>0.05</v>
      </c>
      <c r="R23" s="219">
        <v>0.05</v>
      </c>
      <c r="S23" s="219">
        <v>0.05</v>
      </c>
      <c r="T23" s="219"/>
      <c r="U23" s="219">
        <v>0.05</v>
      </c>
      <c r="V23" s="219">
        <v>0.05</v>
      </c>
      <c r="W23" s="251">
        <v>0.05</v>
      </c>
      <c r="X23" s="235"/>
      <c r="Y23" s="269">
        <f>'yr2'!Y23*VLOOKUP($AD$1,Population!$F$3:$H$12,3,FALSE)</f>
        <v>200</v>
      </c>
      <c r="Z23" s="270"/>
      <c r="AA23" s="270"/>
      <c r="AB23" s="270">
        <f>'yr2'!AB23*VLOOKUP($AD$1,Population!$F$3:$H$12,3,FALSE)</f>
        <v>7500</v>
      </c>
      <c r="AC23" s="270">
        <f>'yr2'!AC23*VLOOKUP($AD$1,Population!$F$3:$H$12,3,FALSE)</f>
        <v>1500</v>
      </c>
      <c r="AD23" s="271"/>
      <c r="AE23" s="235"/>
      <c r="AF23" s="264">
        <f t="shared" si="0"/>
        <v>9200</v>
      </c>
      <c r="AG23" s="235"/>
      <c r="AH23" s="235"/>
    </row>
    <row r="24" spans="1:52" x14ac:dyDescent="0.25">
      <c r="A24" s="44"/>
      <c r="B24" s="49">
        <v>9</v>
      </c>
      <c r="C24" s="49" t="s">
        <v>23</v>
      </c>
      <c r="D24" s="252"/>
      <c r="E24" s="253"/>
      <c r="F24" s="253"/>
      <c r="G24" s="253"/>
      <c r="H24" s="253"/>
      <c r="I24" s="253"/>
      <c r="J24" s="253"/>
      <c r="K24" s="253"/>
      <c r="L24" s="253"/>
      <c r="M24" s="253"/>
      <c r="N24" s="252"/>
      <c r="O24" s="253"/>
      <c r="P24" s="253">
        <v>0.05</v>
      </c>
      <c r="Q24" s="253"/>
      <c r="R24" s="253"/>
      <c r="S24" s="253"/>
      <c r="T24" s="253"/>
      <c r="U24" s="253"/>
      <c r="V24" s="253">
        <v>0.1</v>
      </c>
      <c r="W24" s="254">
        <v>0.01</v>
      </c>
      <c r="X24" s="235"/>
      <c r="Y24" s="258"/>
      <c r="Z24" s="259"/>
      <c r="AA24" s="259"/>
      <c r="AB24" s="259">
        <f>'yr2'!AB24*VLOOKUP($AD$1,Population!$F$3:$H$12,3,FALSE)</f>
        <v>2500</v>
      </c>
      <c r="AC24" s="259">
        <f>'yr2'!AC24*VLOOKUP($AD$1,Population!$F$3:$H$12,3,FALSE)</f>
        <v>500</v>
      </c>
      <c r="AD24" s="260"/>
      <c r="AE24" s="235"/>
      <c r="AF24" s="265">
        <f t="shared" si="0"/>
        <v>3000</v>
      </c>
      <c r="AG24" s="235"/>
      <c r="AH24" s="235"/>
    </row>
    <row r="25" spans="1:52" x14ac:dyDescent="0.25">
      <c r="A25" s="235"/>
      <c r="B25" s="235"/>
      <c r="C25" s="235"/>
      <c r="D25" s="235"/>
      <c r="E25" s="235"/>
      <c r="F25" s="235"/>
      <c r="G25" s="235"/>
      <c r="H25" s="235"/>
      <c r="I25" s="235"/>
      <c r="J25" s="235"/>
      <c r="K25" s="235"/>
      <c r="L25" s="235"/>
      <c r="M25" s="235"/>
      <c r="N25" s="235"/>
      <c r="O25" s="235"/>
      <c r="P25" s="235"/>
      <c r="Q25" s="235"/>
      <c r="R25" s="235"/>
      <c r="S25" s="235"/>
      <c r="T25" s="235"/>
      <c r="U25" s="235"/>
      <c r="V25" s="235"/>
      <c r="W25" s="235"/>
      <c r="X25" s="235"/>
      <c r="Y25" s="235"/>
      <c r="Z25" s="235"/>
      <c r="AA25" s="235"/>
      <c r="AB25" s="235"/>
      <c r="AC25" s="235"/>
      <c r="AD25" s="235"/>
      <c r="AE25" s="235"/>
      <c r="AF25" s="235"/>
      <c r="AG25" s="235"/>
      <c r="AH25" s="235"/>
    </row>
    <row r="26" spans="1:52" hidden="1" x14ac:dyDescent="0.25">
      <c r="A26" s="235" t="s">
        <v>33</v>
      </c>
      <c r="B26" s="235"/>
      <c r="C26" s="235" t="s">
        <v>25</v>
      </c>
      <c r="D26" s="235">
        <v>0.1</v>
      </c>
      <c r="E26" s="235">
        <v>0.05</v>
      </c>
      <c r="F26" s="235">
        <v>0.1</v>
      </c>
      <c r="G26" s="235">
        <v>0.1</v>
      </c>
      <c r="H26" s="235">
        <v>0.1</v>
      </c>
      <c r="I26" s="235">
        <v>0.3</v>
      </c>
      <c r="J26" s="234">
        <v>0.05</v>
      </c>
      <c r="K26" s="234">
        <v>0.05</v>
      </c>
      <c r="L26" s="234">
        <v>0.2</v>
      </c>
      <c r="M26" s="236">
        <v>0.1</v>
      </c>
      <c r="N26" s="235">
        <f t="shared" ref="N26:W26" si="1">D26</f>
        <v>0.1</v>
      </c>
      <c r="O26" s="235">
        <f t="shared" si="1"/>
        <v>0.05</v>
      </c>
      <c r="P26" s="235">
        <f t="shared" si="1"/>
        <v>0.1</v>
      </c>
      <c r="Q26" s="235">
        <f t="shared" si="1"/>
        <v>0.1</v>
      </c>
      <c r="R26" s="235">
        <f t="shared" si="1"/>
        <v>0.1</v>
      </c>
      <c r="S26" s="235">
        <f t="shared" si="1"/>
        <v>0.3</v>
      </c>
      <c r="T26" s="235">
        <f t="shared" si="1"/>
        <v>0.05</v>
      </c>
      <c r="U26" s="235">
        <f t="shared" si="1"/>
        <v>0.05</v>
      </c>
      <c r="V26" s="235">
        <f t="shared" si="1"/>
        <v>0.2</v>
      </c>
      <c r="W26" s="235">
        <f t="shared" si="1"/>
        <v>0.1</v>
      </c>
      <c r="X26" s="235"/>
      <c r="Y26" s="235"/>
      <c r="Z26" s="235"/>
      <c r="AA26" s="235"/>
      <c r="AB26" s="235"/>
      <c r="AC26" s="235"/>
      <c r="AD26" s="235"/>
      <c r="AE26" s="235"/>
      <c r="AF26" s="235"/>
      <c r="AG26" s="235"/>
      <c r="AH26" s="235"/>
    </row>
    <row r="27" spans="1:52" hidden="1" x14ac:dyDescent="0.25">
      <c r="A27" s="235"/>
      <c r="B27" s="235"/>
      <c r="C27" s="235" t="s">
        <v>26</v>
      </c>
      <c r="D27" s="235">
        <v>0.05</v>
      </c>
      <c r="E27" s="235">
        <v>0.01</v>
      </c>
      <c r="F27" s="235">
        <v>0.02</v>
      </c>
      <c r="G27" s="235"/>
      <c r="H27" s="235"/>
      <c r="I27" s="235"/>
      <c r="J27" s="234">
        <v>0.02</v>
      </c>
      <c r="K27" s="234">
        <v>0.1</v>
      </c>
      <c r="L27" s="234">
        <v>0.05</v>
      </c>
      <c r="M27" s="236">
        <v>0.1</v>
      </c>
      <c r="N27" s="235">
        <f t="shared" ref="N27:N28" si="2">D27</f>
        <v>0.05</v>
      </c>
      <c r="O27" s="235">
        <f>E27</f>
        <v>0.01</v>
      </c>
      <c r="P27" s="235">
        <f>F27</f>
        <v>0.02</v>
      </c>
      <c r="Q27" s="235"/>
      <c r="R27" s="235"/>
      <c r="S27" s="235"/>
      <c r="T27" s="235">
        <f>J27</f>
        <v>0.02</v>
      </c>
      <c r="U27" s="235">
        <f>K27</f>
        <v>0.1</v>
      </c>
      <c r="V27" s="235">
        <f>L27</f>
        <v>0.05</v>
      </c>
      <c r="W27" s="235">
        <f>M27</f>
        <v>0.1</v>
      </c>
      <c r="X27" s="235"/>
      <c r="Y27" s="235"/>
      <c r="Z27" s="235"/>
      <c r="AA27" s="235"/>
      <c r="AB27" s="235"/>
      <c r="AC27" s="235"/>
      <c r="AD27" s="235"/>
      <c r="AE27" s="235"/>
      <c r="AF27" s="235"/>
      <c r="AG27" s="235"/>
      <c r="AH27" s="235"/>
    </row>
    <row r="28" spans="1:52" hidden="1" x14ac:dyDescent="0.25">
      <c r="A28" s="235"/>
      <c r="B28" s="235"/>
      <c r="C28" s="235" t="s">
        <v>27</v>
      </c>
      <c r="D28" s="235">
        <v>0.01</v>
      </c>
      <c r="E28" s="235"/>
      <c r="F28" s="235"/>
      <c r="G28" s="235">
        <v>0.05</v>
      </c>
      <c r="H28" s="235">
        <v>0.05</v>
      </c>
      <c r="I28" s="235"/>
      <c r="J28" s="235"/>
      <c r="K28" s="235"/>
      <c r="L28" s="234">
        <v>0.15</v>
      </c>
      <c r="M28" s="236"/>
      <c r="N28" s="235">
        <f t="shared" si="2"/>
        <v>0.01</v>
      </c>
      <c r="O28" s="235"/>
      <c r="P28" s="235"/>
      <c r="Q28" s="235">
        <f>G28</f>
        <v>0.05</v>
      </c>
      <c r="R28" s="235">
        <f>H28</f>
        <v>0.05</v>
      </c>
      <c r="S28" s="235"/>
      <c r="T28" s="235"/>
      <c r="U28" s="235"/>
      <c r="V28" s="235">
        <v>0.1</v>
      </c>
      <c r="W28" s="235"/>
      <c r="X28" s="235"/>
      <c r="Y28" s="235"/>
      <c r="Z28" s="235"/>
      <c r="AA28" s="235"/>
      <c r="AB28" s="235"/>
      <c r="AC28" s="235"/>
      <c r="AD28" s="235"/>
      <c r="AE28" s="235"/>
      <c r="AF28" s="235"/>
      <c r="AG28" s="235"/>
      <c r="AH28" s="235"/>
      <c r="AZ28" s="53"/>
    </row>
    <row r="29" spans="1:52" hidden="1" x14ac:dyDescent="0.25">
      <c r="A29" s="235"/>
      <c r="B29" s="235"/>
      <c r="C29" s="235"/>
      <c r="D29" s="235"/>
      <c r="E29" s="235"/>
      <c r="F29" s="235"/>
      <c r="G29" s="235"/>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Z29" s="53"/>
    </row>
    <row r="30" spans="1:52" x14ac:dyDescent="0.25">
      <c r="A30" s="235" t="s">
        <v>42</v>
      </c>
      <c r="B30" s="235"/>
      <c r="C30" s="235"/>
      <c r="D30" s="247">
        <f>AF5</f>
        <v>0</v>
      </c>
      <c r="E30" s="248">
        <f>AF6</f>
        <v>0</v>
      </c>
      <c r="F30" s="248">
        <f>AF7</f>
        <v>934.82812500000011</v>
      </c>
      <c r="G30" s="248">
        <f>AF8</f>
        <v>2122.3125000000005</v>
      </c>
      <c r="H30" s="248">
        <f>AF9</f>
        <v>2122.3125000000005</v>
      </c>
      <c r="I30" s="248">
        <f>AF10</f>
        <v>1313.8125000000002</v>
      </c>
      <c r="J30" s="248">
        <f>AF11</f>
        <v>121.27500000000001</v>
      </c>
      <c r="K30" s="248">
        <f>AF12</f>
        <v>848.92500000000007</v>
      </c>
      <c r="L30" s="248">
        <f>AF13</f>
        <v>1819.1250000000002</v>
      </c>
      <c r="M30" s="249">
        <f>AF14</f>
        <v>859.03125000000011</v>
      </c>
      <c r="N30" s="248">
        <f>AF15</f>
        <v>0</v>
      </c>
      <c r="O30" s="248">
        <f>AF16</f>
        <v>0</v>
      </c>
      <c r="P30" s="248">
        <f>AF17</f>
        <v>4350</v>
      </c>
      <c r="Q30" s="248">
        <f>AF18</f>
        <v>10500</v>
      </c>
      <c r="R30" s="248">
        <f>AF19</f>
        <v>10500</v>
      </c>
      <c r="S30" s="248">
        <f>AF20</f>
        <v>6500</v>
      </c>
      <c r="T30" s="248">
        <f>AF21</f>
        <v>600</v>
      </c>
      <c r="U30" s="248">
        <f>AF22</f>
        <v>4250</v>
      </c>
      <c r="V30" s="248">
        <f>AF23</f>
        <v>9200</v>
      </c>
      <c r="W30" s="249">
        <f>AF24</f>
        <v>3000</v>
      </c>
      <c r="X30" s="235"/>
      <c r="Y30" s="235"/>
      <c r="Z30" s="235"/>
      <c r="AA30" s="235"/>
      <c r="AB30" s="235"/>
      <c r="AC30" s="235"/>
      <c r="AD30" s="235"/>
      <c r="AE30" s="235"/>
      <c r="AF30" s="235"/>
      <c r="AG30" s="235"/>
      <c r="AH30" s="235"/>
      <c r="AZ30" s="53"/>
    </row>
    <row r="31" spans="1:52" x14ac:dyDescent="0.25">
      <c r="A31" s="234" t="s">
        <v>148</v>
      </c>
      <c r="B31" s="235"/>
      <c r="C31" s="235"/>
      <c r="D31" s="258">
        <f t="array" ref="D31:W31">TRANSPOSE(MMULT(MINVERSE(_xlfn.MUNIT(20)-D5:W24),AF5:AF24))</f>
        <v>371.74496179886472</v>
      </c>
      <c r="E31" s="259">
        <v>767.88811195395306</v>
      </c>
      <c r="F31" s="259">
        <v>2873.3140967481622</v>
      </c>
      <c r="G31" s="259">
        <v>2858.3698588502707</v>
      </c>
      <c r="H31" s="259">
        <v>2858.3698588502707</v>
      </c>
      <c r="I31" s="259">
        <v>1847.7194618667183</v>
      </c>
      <c r="J31" s="259">
        <v>652.47012611515208</v>
      </c>
      <c r="K31" s="259">
        <v>2401.8468942877926</v>
      </c>
      <c r="L31" s="259">
        <v>2506.0403510397596</v>
      </c>
      <c r="M31" s="260">
        <v>1265.9605959003884</v>
      </c>
      <c r="N31" s="259">
        <v>1701.8042544080249</v>
      </c>
      <c r="O31" s="259">
        <v>3431.7214819104911</v>
      </c>
      <c r="P31" s="259">
        <v>10375.02683103104</v>
      </c>
      <c r="Q31" s="259">
        <v>13684.387659888895</v>
      </c>
      <c r="R31" s="259">
        <v>13684.387659888895</v>
      </c>
      <c r="S31" s="259">
        <v>9009.9942260798998</v>
      </c>
      <c r="T31" s="259">
        <v>2899.3322191189859</v>
      </c>
      <c r="U31" s="259">
        <v>11219.16782080767</v>
      </c>
      <c r="V31" s="259">
        <v>12442.582006122408</v>
      </c>
      <c r="W31" s="260">
        <v>4811.1207496603965</v>
      </c>
      <c r="X31" s="235"/>
      <c r="Y31" s="235"/>
      <c r="Z31" s="235"/>
      <c r="AA31" s="235"/>
      <c r="AB31" s="235"/>
      <c r="AC31" s="235"/>
      <c r="AD31" s="235"/>
      <c r="AE31" s="235"/>
      <c r="AF31" s="235"/>
      <c r="AG31" s="235"/>
      <c r="AH31" s="235"/>
      <c r="AZ31" s="53"/>
    </row>
    <row r="32" spans="1:52" x14ac:dyDescent="0.25">
      <c r="A32" s="235"/>
      <c r="B32" s="235"/>
      <c r="C32" s="235"/>
      <c r="D32" s="235"/>
      <c r="E32" s="235"/>
      <c r="F32" s="235"/>
      <c r="G32" s="235"/>
      <c r="H32" s="235"/>
      <c r="I32" s="235"/>
      <c r="J32" s="235"/>
      <c r="K32" s="235"/>
      <c r="L32" s="235"/>
      <c r="M32" s="235"/>
      <c r="N32" s="235"/>
      <c r="O32" s="235"/>
      <c r="P32" s="235"/>
      <c r="Q32" s="235"/>
      <c r="R32" s="235"/>
      <c r="S32" s="235"/>
      <c r="T32" s="235"/>
      <c r="U32" s="235"/>
      <c r="V32" s="235"/>
      <c r="W32" s="235"/>
      <c r="X32" s="235"/>
      <c r="Y32" s="235"/>
      <c r="Z32" s="235"/>
      <c r="AA32" s="235"/>
      <c r="AB32" s="235"/>
      <c r="AC32" s="235"/>
      <c r="AD32" s="235"/>
      <c r="AE32" s="235"/>
      <c r="AF32" s="235"/>
      <c r="AG32" s="235"/>
      <c r="AH32" s="235"/>
      <c r="AZ32" s="53"/>
    </row>
    <row r="33" spans="1:52" hidden="1" x14ac:dyDescent="0.25">
      <c r="A33" s="235"/>
      <c r="B33" s="235"/>
      <c r="C33" s="235" t="s">
        <v>28</v>
      </c>
      <c r="D33" s="235"/>
      <c r="E33" s="235"/>
      <c r="F33" s="235"/>
      <c r="G33" s="235"/>
      <c r="H33" s="235"/>
      <c r="I33" s="235"/>
      <c r="J33" s="235"/>
      <c r="K33" s="235"/>
      <c r="L33" s="235"/>
      <c r="M33" s="236"/>
      <c r="N33" s="235"/>
      <c r="O33" s="235"/>
      <c r="P33" s="235"/>
      <c r="Q33" s="235"/>
      <c r="R33" s="235"/>
      <c r="S33" s="235"/>
      <c r="T33" s="235"/>
      <c r="U33" s="235"/>
      <c r="V33" s="235"/>
      <c r="W33" s="235"/>
      <c r="X33" s="235"/>
      <c r="Y33" s="235"/>
      <c r="Z33" s="235"/>
      <c r="AA33" s="235"/>
      <c r="AB33" s="235"/>
      <c r="AC33" s="235"/>
      <c r="AD33" s="235"/>
      <c r="AE33" s="235"/>
      <c r="AF33" s="235"/>
      <c r="AG33" s="235"/>
      <c r="AH33" s="235"/>
      <c r="AZ33" s="53"/>
    </row>
    <row r="34" spans="1:52" hidden="1" x14ac:dyDescent="0.25">
      <c r="A34" s="235"/>
      <c r="B34" s="235"/>
      <c r="C34" s="235" t="s">
        <v>29</v>
      </c>
      <c r="D34" s="235"/>
      <c r="E34" s="235"/>
      <c r="F34" s="235"/>
      <c r="G34" s="235"/>
      <c r="H34" s="235"/>
      <c r="I34" s="235"/>
      <c r="J34" s="235"/>
      <c r="K34" s="235"/>
      <c r="L34" s="235"/>
      <c r="M34" s="236"/>
      <c r="N34" s="235"/>
      <c r="O34" s="235"/>
      <c r="P34" s="235"/>
      <c r="Q34" s="235"/>
      <c r="R34" s="235"/>
      <c r="S34" s="235"/>
      <c r="T34" s="235"/>
      <c r="U34" s="235"/>
      <c r="V34" s="235"/>
      <c r="W34" s="235"/>
      <c r="X34" s="235"/>
      <c r="Y34" s="235"/>
      <c r="Z34" s="235"/>
      <c r="AA34" s="235"/>
      <c r="AB34" s="235"/>
      <c r="AC34" s="235"/>
      <c r="AD34" s="235"/>
      <c r="AE34" s="235"/>
      <c r="AF34" s="235"/>
      <c r="AG34" s="235"/>
      <c r="AH34" s="235"/>
      <c r="AZ34" s="53"/>
    </row>
    <row r="35" spans="1:52" hidden="1" x14ac:dyDescent="0.25">
      <c r="A35" s="235"/>
      <c r="B35" s="235"/>
      <c r="C35" s="235" t="s">
        <v>30</v>
      </c>
      <c r="D35" s="235"/>
      <c r="E35" s="235"/>
      <c r="F35" s="235"/>
      <c r="G35" s="235"/>
      <c r="H35" s="235"/>
      <c r="I35" s="235"/>
      <c r="J35" s="235"/>
      <c r="K35" s="235"/>
      <c r="L35" s="235"/>
      <c r="M35" s="236"/>
      <c r="N35" s="235"/>
      <c r="O35" s="235"/>
      <c r="P35" s="235"/>
      <c r="Q35" s="235"/>
      <c r="R35" s="235"/>
      <c r="S35" s="235"/>
      <c r="T35" s="235"/>
      <c r="U35" s="235"/>
      <c r="V35" s="235"/>
      <c r="W35" s="235"/>
      <c r="X35" s="235"/>
      <c r="Y35" s="235"/>
      <c r="Z35" s="235"/>
      <c r="AA35" s="235"/>
      <c r="AB35" s="235"/>
      <c r="AC35" s="235"/>
      <c r="AD35" s="235"/>
      <c r="AE35" s="235"/>
      <c r="AF35" s="235"/>
      <c r="AG35" s="235"/>
      <c r="AH35" s="235"/>
      <c r="AZ35" s="53"/>
    </row>
    <row r="36" spans="1:52" hidden="1" x14ac:dyDescent="0.25">
      <c r="A36" s="235"/>
      <c r="B36" s="235"/>
      <c r="C36" s="235" t="s">
        <v>31</v>
      </c>
      <c r="D36" s="235"/>
      <c r="E36" s="235"/>
      <c r="F36" s="235"/>
      <c r="G36" s="235"/>
      <c r="H36" s="235"/>
      <c r="I36" s="235"/>
      <c r="J36" s="235"/>
      <c r="K36" s="235"/>
      <c r="L36" s="235"/>
      <c r="M36" s="236"/>
      <c r="N36" s="235"/>
      <c r="O36" s="235"/>
      <c r="P36" s="235"/>
      <c r="Q36" s="235"/>
      <c r="R36" s="235"/>
      <c r="S36" s="235"/>
      <c r="T36" s="235"/>
      <c r="U36" s="235"/>
      <c r="V36" s="235"/>
      <c r="W36" s="235"/>
      <c r="X36" s="235"/>
      <c r="Y36" s="235"/>
      <c r="Z36" s="235"/>
      <c r="AA36" s="235"/>
      <c r="AB36" s="235"/>
      <c r="AC36" s="235"/>
      <c r="AD36" s="235"/>
      <c r="AE36" s="235"/>
      <c r="AF36" s="235"/>
      <c r="AG36" s="235"/>
      <c r="AH36" s="235"/>
      <c r="AZ36" s="53"/>
    </row>
    <row r="37" spans="1:52" hidden="1" x14ac:dyDescent="0.25">
      <c r="A37" s="235"/>
      <c r="B37" s="235"/>
      <c r="C37" s="235" t="s">
        <v>32</v>
      </c>
      <c r="D37" s="235"/>
      <c r="E37" s="235"/>
      <c r="F37" s="235"/>
      <c r="G37" s="235"/>
      <c r="H37" s="235"/>
      <c r="I37" s="235"/>
      <c r="J37" s="235"/>
      <c r="K37" s="235"/>
      <c r="L37" s="235"/>
      <c r="M37" s="236"/>
      <c r="N37" s="235"/>
      <c r="O37" s="235"/>
      <c r="P37" s="235"/>
      <c r="Q37" s="235"/>
      <c r="R37" s="235"/>
      <c r="S37" s="235"/>
      <c r="T37" s="235"/>
      <c r="U37" s="235"/>
      <c r="V37" s="235"/>
      <c r="W37" s="235"/>
      <c r="X37" s="235"/>
      <c r="Y37" s="235"/>
      <c r="Z37" s="235"/>
      <c r="AA37" s="235"/>
      <c r="AB37" s="235"/>
      <c r="AC37" s="235"/>
      <c r="AD37" s="235"/>
      <c r="AE37" s="235"/>
      <c r="AF37" s="235"/>
      <c r="AG37" s="235"/>
      <c r="AH37" s="235"/>
      <c r="AZ37" s="53"/>
    </row>
    <row r="38" spans="1:52" s="5" customFormat="1" hidden="1" x14ac:dyDescent="0.25">
      <c r="A38" s="235"/>
      <c r="B38" s="235"/>
      <c r="C38" s="235"/>
      <c r="D38" s="235"/>
      <c r="E38" s="235"/>
      <c r="F38" s="235"/>
      <c r="G38" s="235"/>
      <c r="H38" s="235"/>
      <c r="I38" s="235"/>
      <c r="J38" s="235"/>
      <c r="K38" s="235"/>
      <c r="L38" s="235"/>
      <c r="M38" s="234"/>
      <c r="N38" s="235"/>
      <c r="O38" s="235"/>
      <c r="P38" s="235"/>
      <c r="Q38" s="235"/>
      <c r="R38" s="235"/>
      <c r="S38" s="235"/>
      <c r="T38" s="235"/>
      <c r="U38" s="235"/>
      <c r="V38" s="235"/>
      <c r="W38" s="235"/>
      <c r="X38" s="235"/>
      <c r="Y38" s="235"/>
      <c r="Z38" s="235"/>
      <c r="AA38" s="235"/>
      <c r="AB38" s="235"/>
      <c r="AC38" s="235"/>
      <c r="AD38" s="235"/>
      <c r="AE38" s="235"/>
      <c r="AF38" s="235"/>
      <c r="AG38" s="235"/>
      <c r="AH38" s="235"/>
      <c r="AZ38" s="73"/>
    </row>
    <row r="39" spans="1:52" x14ac:dyDescent="0.25">
      <c r="A39" s="235" t="s">
        <v>83</v>
      </c>
      <c r="B39" s="235"/>
      <c r="C39" s="235"/>
      <c r="D39" s="235"/>
      <c r="E39" s="235"/>
      <c r="F39" s="235"/>
      <c r="G39" s="235"/>
      <c r="H39" s="235"/>
      <c r="I39" s="235"/>
      <c r="J39" s="235"/>
      <c r="K39" s="235"/>
      <c r="L39" s="235"/>
      <c r="M39" s="235"/>
      <c r="N39" s="235"/>
      <c r="O39" s="235"/>
      <c r="P39" s="235"/>
      <c r="Q39" s="235"/>
      <c r="R39" s="235"/>
      <c r="S39" s="235"/>
      <c r="T39" s="235"/>
      <c r="U39" s="235"/>
      <c r="V39" s="235"/>
      <c r="W39" s="235"/>
      <c r="X39" s="235"/>
      <c r="Y39" s="235"/>
      <c r="Z39" s="235"/>
      <c r="AA39" s="235"/>
      <c r="AB39" s="235"/>
      <c r="AC39" s="235"/>
      <c r="AD39" s="235"/>
      <c r="AE39" s="235"/>
      <c r="AF39" s="235"/>
      <c r="AG39" s="235"/>
      <c r="AH39" s="235"/>
      <c r="AZ39" s="53"/>
    </row>
    <row r="40" spans="1:52" x14ac:dyDescent="0.25">
      <c r="A40" s="235"/>
      <c r="B40" s="235" t="s">
        <v>45</v>
      </c>
      <c r="C40" s="235"/>
      <c r="D40" s="247">
        <v>1.2</v>
      </c>
      <c r="E40" s="248">
        <v>1</v>
      </c>
      <c r="F40" s="248">
        <v>1</v>
      </c>
      <c r="G40" s="248">
        <v>0.5</v>
      </c>
      <c r="H40" s="248">
        <v>0.5</v>
      </c>
      <c r="I40" s="248">
        <v>0.3</v>
      </c>
      <c r="J40" s="248">
        <v>0.5</v>
      </c>
      <c r="K40" s="248">
        <v>1.2</v>
      </c>
      <c r="L40" s="248">
        <v>0.7</v>
      </c>
      <c r="M40" s="249">
        <v>0.8</v>
      </c>
      <c r="N40" s="248">
        <f t="shared" ref="N40:W43" si="3">D40</f>
        <v>1.2</v>
      </c>
      <c r="O40" s="248">
        <f t="shared" si="3"/>
        <v>1</v>
      </c>
      <c r="P40" s="248">
        <f t="shared" si="3"/>
        <v>1</v>
      </c>
      <c r="Q40" s="248">
        <f t="shared" si="3"/>
        <v>0.5</v>
      </c>
      <c r="R40" s="248">
        <f t="shared" si="3"/>
        <v>0.5</v>
      </c>
      <c r="S40" s="248">
        <f t="shared" si="3"/>
        <v>0.3</v>
      </c>
      <c r="T40" s="248">
        <f t="shared" si="3"/>
        <v>0.5</v>
      </c>
      <c r="U40" s="248">
        <f t="shared" si="3"/>
        <v>1.2</v>
      </c>
      <c r="V40" s="248">
        <f t="shared" si="3"/>
        <v>0.7</v>
      </c>
      <c r="W40" s="249">
        <f t="shared" si="3"/>
        <v>0.8</v>
      </c>
      <c r="X40" s="235"/>
      <c r="Y40" s="235"/>
      <c r="Z40" s="235"/>
      <c r="AA40" s="235"/>
      <c r="AB40" s="235"/>
      <c r="AC40" s="235" t="s">
        <v>55</v>
      </c>
      <c r="AD40" s="235"/>
      <c r="AE40" s="235"/>
      <c r="AF40" s="235"/>
      <c r="AG40" s="235"/>
      <c r="AH40" s="235"/>
      <c r="AZ40" s="53"/>
    </row>
    <row r="41" spans="1:52" x14ac:dyDescent="0.25">
      <c r="A41" s="235"/>
      <c r="B41" s="235" t="s">
        <v>47</v>
      </c>
      <c r="C41" s="235"/>
      <c r="D41" s="250">
        <f>(SUM(D6:D8)*$AC$41)/$Z$41</f>
        <v>4.0000000000000008E-2</v>
      </c>
      <c r="E41" s="219">
        <f>(SUM(E6:E8)*$AC$41)/$Z$41</f>
        <v>0.05</v>
      </c>
      <c r="F41" s="219">
        <f>(SUM(F6:F8)*$AC$41)/$Z$41</f>
        <v>0.12000000000000002</v>
      </c>
      <c r="G41" s="261">
        <f>Substitution_total!V5/G31</f>
        <v>46.016951659717449</v>
      </c>
      <c r="H41" s="219">
        <f t="shared" ref="H41:M41" si="4">(SUM(H6:H8)*$AC$41)/$Z$41</f>
        <v>6.2000000000000013E-2</v>
      </c>
      <c r="I41" s="219">
        <f t="shared" si="4"/>
        <v>6.7999999999999991E-2</v>
      </c>
      <c r="J41" s="219">
        <f t="shared" si="4"/>
        <v>6.7999999999999991E-2</v>
      </c>
      <c r="K41" s="219">
        <f t="shared" si="4"/>
        <v>0.05</v>
      </c>
      <c r="L41" s="219">
        <f t="shared" si="4"/>
        <v>2.2000000000000002E-2</v>
      </c>
      <c r="M41" s="251">
        <f t="shared" si="4"/>
        <v>2.4000000000000004E-2</v>
      </c>
      <c r="N41" s="219">
        <f>D41</f>
        <v>4.0000000000000008E-2</v>
      </c>
      <c r="O41" s="219">
        <f t="shared" si="3"/>
        <v>0.05</v>
      </c>
      <c r="P41" s="219">
        <f>F41</f>
        <v>0.12000000000000002</v>
      </c>
      <c r="Q41" s="219">
        <f>G41</f>
        <v>46.016951659717449</v>
      </c>
      <c r="R41" s="219">
        <f t="shared" si="3"/>
        <v>6.2000000000000013E-2</v>
      </c>
      <c r="S41" s="219">
        <f t="shared" si="3"/>
        <v>6.7999999999999991E-2</v>
      </c>
      <c r="T41" s="219">
        <f t="shared" si="3"/>
        <v>6.7999999999999991E-2</v>
      </c>
      <c r="U41" s="219">
        <f t="shared" si="3"/>
        <v>0.05</v>
      </c>
      <c r="V41" s="219">
        <f t="shared" si="3"/>
        <v>2.2000000000000002E-2</v>
      </c>
      <c r="W41" s="251">
        <f t="shared" si="3"/>
        <v>2.4000000000000004E-2</v>
      </c>
      <c r="X41" s="235"/>
      <c r="Y41" s="235" t="s">
        <v>49</v>
      </c>
      <c r="Z41" s="235">
        <v>1</v>
      </c>
      <c r="AA41" s="235" t="s">
        <v>50</v>
      </c>
      <c r="AB41" s="235"/>
      <c r="AC41" s="235">
        <v>0.4</v>
      </c>
      <c r="AD41" s="235"/>
      <c r="AE41" s="235"/>
      <c r="AF41" s="235"/>
      <c r="AG41" s="235"/>
      <c r="AH41" s="235"/>
      <c r="AZ41" s="53"/>
    </row>
    <row r="42" spans="1:52" x14ac:dyDescent="0.25">
      <c r="A42" s="235"/>
      <c r="B42" s="235" t="s">
        <v>101</v>
      </c>
      <c r="C42" s="235"/>
      <c r="D42" s="250">
        <f>(SUM(D6:D8)*$AC$42)/$Z$42</f>
        <v>0.13333333333333336</v>
      </c>
      <c r="E42" s="219">
        <f t="shared" ref="E42:M42" si="5">(SUM(E6:E8)*$AC$42)/$Z$42</f>
        <v>0.16666666666666669</v>
      </c>
      <c r="F42" s="219">
        <f t="shared" si="5"/>
        <v>0.40000000000000008</v>
      </c>
      <c r="G42" s="261">
        <f>Substitution_total!W5/G31</f>
        <v>93.254780625429262</v>
      </c>
      <c r="H42" s="219">
        <f t="shared" si="5"/>
        <v>0.20666666666666672</v>
      </c>
      <c r="I42" s="219">
        <f t="shared" si="5"/>
        <v>0.22666666666666666</v>
      </c>
      <c r="J42" s="219">
        <f t="shared" si="5"/>
        <v>0.22666666666666666</v>
      </c>
      <c r="K42" s="219">
        <f>(SUM(K6:K8)*$AC$42)/$Z$42</f>
        <v>0.16666666666666669</v>
      </c>
      <c r="L42" s="219">
        <f t="shared" si="5"/>
        <v>7.3333333333333348E-2</v>
      </c>
      <c r="M42" s="251">
        <f t="shared" si="5"/>
        <v>8.0000000000000016E-2</v>
      </c>
      <c r="N42" s="219">
        <f>D42</f>
        <v>0.13333333333333336</v>
      </c>
      <c r="O42" s="219">
        <f t="shared" si="3"/>
        <v>0.16666666666666669</v>
      </c>
      <c r="P42" s="219">
        <f t="shared" si="3"/>
        <v>0.40000000000000008</v>
      </c>
      <c r="Q42" s="219">
        <f t="shared" si="3"/>
        <v>93.254780625429262</v>
      </c>
      <c r="R42" s="219">
        <f t="shared" si="3"/>
        <v>0.20666666666666672</v>
      </c>
      <c r="S42" s="219">
        <f t="shared" si="3"/>
        <v>0.22666666666666666</v>
      </c>
      <c r="T42" s="219">
        <f t="shared" si="3"/>
        <v>0.22666666666666666</v>
      </c>
      <c r="U42" s="219">
        <f t="shared" si="3"/>
        <v>0.16666666666666669</v>
      </c>
      <c r="V42" s="219">
        <f t="shared" si="3"/>
        <v>7.3333333333333348E-2</v>
      </c>
      <c r="W42" s="251">
        <f t="shared" si="3"/>
        <v>8.0000000000000016E-2</v>
      </c>
      <c r="X42" s="235"/>
      <c r="Y42" s="235" t="s">
        <v>105</v>
      </c>
      <c r="Z42" s="235">
        <v>0.3</v>
      </c>
      <c r="AA42" s="235" t="s">
        <v>106</v>
      </c>
      <c r="AB42" s="235"/>
      <c r="AC42" s="235">
        <v>0.4</v>
      </c>
      <c r="AD42" s="235"/>
      <c r="AE42" s="235"/>
      <c r="AF42" s="235"/>
      <c r="AG42" s="235"/>
      <c r="AH42" s="235"/>
      <c r="AZ42" s="53"/>
    </row>
    <row r="43" spans="1:52" x14ac:dyDescent="0.25">
      <c r="A43" s="235"/>
      <c r="B43" s="235" t="s">
        <v>48</v>
      </c>
      <c r="C43" s="235"/>
      <c r="D43" s="252">
        <f>(SUM(D6:D8)*$AC$43)/$Z$43</f>
        <v>4.0000000000000008E-2</v>
      </c>
      <c r="E43" s="253">
        <f>(SUM(E6:E8)*$AC$43)/$Z$43</f>
        <v>0.05</v>
      </c>
      <c r="F43" s="253">
        <f t="shared" ref="F43:M43" si="6">(SUM(F6:F8)*$AC$43)/$Z$43</f>
        <v>0.12000000000000002</v>
      </c>
      <c r="G43" s="262">
        <f>Substitution_total!X5/G31</f>
        <v>3.1282019443582185</v>
      </c>
      <c r="H43" s="253">
        <f t="shared" si="6"/>
        <v>6.2000000000000013E-2</v>
      </c>
      <c r="I43" s="253">
        <f t="shared" si="6"/>
        <v>6.7999999999999991E-2</v>
      </c>
      <c r="J43" s="253">
        <f t="shared" si="6"/>
        <v>6.7999999999999991E-2</v>
      </c>
      <c r="K43" s="253">
        <f t="shared" si="6"/>
        <v>0.05</v>
      </c>
      <c r="L43" s="253">
        <f t="shared" si="6"/>
        <v>2.2000000000000002E-2</v>
      </c>
      <c r="M43" s="254">
        <f t="shared" si="6"/>
        <v>2.4000000000000004E-2</v>
      </c>
      <c r="N43" s="253">
        <f>D43</f>
        <v>4.0000000000000008E-2</v>
      </c>
      <c r="O43" s="253">
        <f>E43</f>
        <v>0.05</v>
      </c>
      <c r="P43" s="253">
        <f>F43</f>
        <v>0.12000000000000002</v>
      </c>
      <c r="Q43" s="253">
        <f>G43</f>
        <v>3.1282019443582185</v>
      </c>
      <c r="R43" s="253">
        <f t="shared" si="3"/>
        <v>6.2000000000000013E-2</v>
      </c>
      <c r="S43" s="253">
        <f t="shared" si="3"/>
        <v>6.7999999999999991E-2</v>
      </c>
      <c r="T43" s="253">
        <f t="shared" si="3"/>
        <v>6.7999999999999991E-2</v>
      </c>
      <c r="U43" s="253">
        <f t="shared" si="3"/>
        <v>0.05</v>
      </c>
      <c r="V43" s="253">
        <f t="shared" si="3"/>
        <v>2.2000000000000002E-2</v>
      </c>
      <c r="W43" s="254">
        <f t="shared" si="3"/>
        <v>2.4000000000000004E-2</v>
      </c>
      <c r="X43" s="235"/>
      <c r="Y43" s="235" t="s">
        <v>51</v>
      </c>
      <c r="Z43" s="235">
        <v>0.5</v>
      </c>
      <c r="AA43" s="235" t="s">
        <v>52</v>
      </c>
      <c r="AB43" s="235"/>
      <c r="AC43" s="235">
        <v>0.2</v>
      </c>
      <c r="AD43" s="235"/>
      <c r="AE43" s="235"/>
      <c r="AF43" s="235"/>
      <c r="AG43" s="235"/>
      <c r="AH43" s="235"/>
      <c r="AZ43" s="53"/>
    </row>
    <row r="44" spans="1:52" x14ac:dyDescent="0.25">
      <c r="A44" s="235"/>
      <c r="B44" s="235"/>
      <c r="C44" s="235"/>
      <c r="D44" s="235"/>
      <c r="E44" s="235"/>
      <c r="F44" s="235"/>
      <c r="G44" s="235"/>
      <c r="H44" s="235"/>
      <c r="I44" s="235"/>
      <c r="J44" s="235"/>
      <c r="K44" s="235"/>
      <c r="L44" s="235"/>
      <c r="M44" s="235"/>
      <c r="N44" s="235"/>
      <c r="O44" s="235"/>
      <c r="P44" s="235"/>
      <c r="Q44" s="235"/>
      <c r="R44" s="235"/>
      <c r="S44" s="235"/>
      <c r="T44" s="235"/>
      <c r="U44" s="235"/>
      <c r="V44" s="235"/>
      <c r="W44" s="235"/>
      <c r="X44" s="235"/>
      <c r="Y44" s="235"/>
      <c r="Z44" s="235"/>
      <c r="AA44" s="235"/>
      <c r="AB44" s="235"/>
      <c r="AC44" s="235"/>
      <c r="AD44" s="235"/>
      <c r="AE44" s="235"/>
      <c r="AF44" s="235"/>
      <c r="AG44" s="235"/>
      <c r="AH44" s="235"/>
      <c r="AZ44" s="53"/>
    </row>
    <row r="45" spans="1:52" x14ac:dyDescent="0.25">
      <c r="A45" s="235" t="s">
        <v>36</v>
      </c>
      <c r="B45" s="235"/>
      <c r="C45" s="235"/>
      <c r="D45" s="247">
        <f>D40*D31</f>
        <v>446.09395415863764</v>
      </c>
      <c r="E45" s="248">
        <f t="shared" ref="E45:W45" si="7">E40*E31</f>
        <v>767.88811195395306</v>
      </c>
      <c r="F45" s="248">
        <f t="shared" si="7"/>
        <v>2873.3140967481622</v>
      </c>
      <c r="G45" s="248">
        <f t="shared" si="7"/>
        <v>1429.1849294251354</v>
      </c>
      <c r="H45" s="248">
        <f t="shared" si="7"/>
        <v>1429.1849294251354</v>
      </c>
      <c r="I45" s="248">
        <f t="shared" si="7"/>
        <v>554.31583856001544</v>
      </c>
      <c r="J45" s="248">
        <f t="shared" si="7"/>
        <v>326.23506305757604</v>
      </c>
      <c r="K45" s="248">
        <f t="shared" si="7"/>
        <v>2882.2162731453509</v>
      </c>
      <c r="L45" s="248">
        <f t="shared" si="7"/>
        <v>1754.2282457278316</v>
      </c>
      <c r="M45" s="249">
        <f t="shared" si="7"/>
        <v>1012.7684767203108</v>
      </c>
      <c r="N45" s="248">
        <f t="shared" si="7"/>
        <v>2042.1651052896298</v>
      </c>
      <c r="O45" s="248">
        <f t="shared" si="7"/>
        <v>3431.7214819104911</v>
      </c>
      <c r="P45" s="248">
        <f t="shared" si="7"/>
        <v>10375.02683103104</v>
      </c>
      <c r="Q45" s="248">
        <f t="shared" si="7"/>
        <v>6842.1938299444473</v>
      </c>
      <c r="R45" s="248">
        <f t="shared" si="7"/>
        <v>6842.1938299444473</v>
      </c>
      <c r="S45" s="248">
        <f t="shared" si="7"/>
        <v>2702.9982678239699</v>
      </c>
      <c r="T45" s="248">
        <f t="shared" si="7"/>
        <v>1449.666109559493</v>
      </c>
      <c r="U45" s="248">
        <f t="shared" si="7"/>
        <v>13463.001384969204</v>
      </c>
      <c r="V45" s="248">
        <f t="shared" si="7"/>
        <v>8709.8074042856842</v>
      </c>
      <c r="W45" s="249">
        <f t="shared" si="7"/>
        <v>3848.8965997283176</v>
      </c>
      <c r="X45" s="235"/>
      <c r="Y45" s="235"/>
      <c r="Z45" s="235"/>
      <c r="AA45" s="235"/>
      <c r="AB45" s="235"/>
      <c r="AC45" s="235"/>
      <c r="AD45" s="235"/>
      <c r="AE45" s="235"/>
      <c r="AF45" s="235"/>
      <c r="AG45" s="235"/>
      <c r="AH45" s="235"/>
      <c r="AZ45" s="53"/>
    </row>
    <row r="46" spans="1:52" x14ac:dyDescent="0.25">
      <c r="A46" s="235" t="s">
        <v>37</v>
      </c>
      <c r="B46" s="235"/>
      <c r="C46" s="235" t="s">
        <v>102</v>
      </c>
      <c r="D46" s="250">
        <f>D41*D31</f>
        <v>14.869798471954592</v>
      </c>
      <c r="E46" s="219">
        <f t="shared" ref="E46:W46" si="8">E41*E31</f>
        <v>38.394405597697656</v>
      </c>
      <c r="F46" s="219">
        <f t="shared" si="8"/>
        <v>344.79769160977952</v>
      </c>
      <c r="G46" s="219">
        <f t="shared" si="8"/>
        <v>131533.4676203063</v>
      </c>
      <c r="H46" s="219">
        <f t="shared" si="8"/>
        <v>177.21893124871681</v>
      </c>
      <c r="I46" s="219">
        <f t="shared" si="8"/>
        <v>125.64492340693683</v>
      </c>
      <c r="J46" s="219">
        <f t="shared" si="8"/>
        <v>44.367968575830339</v>
      </c>
      <c r="K46" s="219">
        <f t="shared" si="8"/>
        <v>120.09234471438964</v>
      </c>
      <c r="L46" s="219">
        <f t="shared" si="8"/>
        <v>55.132887722874713</v>
      </c>
      <c r="M46" s="251">
        <f t="shared" si="8"/>
        <v>30.383054301609327</v>
      </c>
      <c r="N46" s="219">
        <f t="shared" si="8"/>
        <v>68.072170176321009</v>
      </c>
      <c r="O46" s="219">
        <f t="shared" si="8"/>
        <v>171.58607409552457</v>
      </c>
      <c r="P46" s="219">
        <f t="shared" si="8"/>
        <v>1245.0032197237251</v>
      </c>
      <c r="Q46" s="219">
        <f t="shared" si="8"/>
        <v>629713.80543794122</v>
      </c>
      <c r="R46" s="219">
        <f t="shared" si="8"/>
        <v>848.43203491311169</v>
      </c>
      <c r="S46" s="219">
        <f t="shared" si="8"/>
        <v>612.6796073734331</v>
      </c>
      <c r="T46" s="219">
        <f t="shared" si="8"/>
        <v>197.15459090009102</v>
      </c>
      <c r="U46" s="219">
        <f t="shared" si="8"/>
        <v>560.9583910403835</v>
      </c>
      <c r="V46" s="219">
        <f t="shared" si="8"/>
        <v>273.73680413469299</v>
      </c>
      <c r="W46" s="251">
        <f t="shared" si="8"/>
        <v>115.46689799184954</v>
      </c>
      <c r="X46" s="235"/>
      <c r="Y46" s="235"/>
      <c r="Z46" s="235"/>
      <c r="AA46" s="235"/>
      <c r="AB46" s="235"/>
      <c r="AC46" s="235"/>
      <c r="AD46" s="235"/>
      <c r="AE46" s="235"/>
      <c r="AF46" s="235"/>
      <c r="AG46" s="235"/>
      <c r="AH46" s="235"/>
      <c r="AZ46" s="53"/>
    </row>
    <row r="47" spans="1:52" x14ac:dyDescent="0.25">
      <c r="A47" s="235"/>
      <c r="B47" s="235"/>
      <c r="C47" s="235" t="s">
        <v>103</v>
      </c>
      <c r="D47" s="250">
        <f>D42*D31</f>
        <v>49.565994906515307</v>
      </c>
      <c r="E47" s="219">
        <f t="shared" ref="E47:W47" si="9">E42*E31</f>
        <v>127.98135199232553</v>
      </c>
      <c r="F47" s="219">
        <f t="shared" si="9"/>
        <v>1149.325638699265</v>
      </c>
      <c r="G47" s="219">
        <f t="shared" si="9"/>
        <v>266556.65413342119</v>
      </c>
      <c r="H47" s="219">
        <f t="shared" si="9"/>
        <v>590.72977082905606</v>
      </c>
      <c r="I47" s="219">
        <f t="shared" si="9"/>
        <v>418.81641135645611</v>
      </c>
      <c r="J47" s="219">
        <f t="shared" si="9"/>
        <v>147.89322858610115</v>
      </c>
      <c r="K47" s="219">
        <f t="shared" si="9"/>
        <v>400.30781571463211</v>
      </c>
      <c r="L47" s="219">
        <f t="shared" si="9"/>
        <v>183.7762924095824</v>
      </c>
      <c r="M47" s="251">
        <f t="shared" si="9"/>
        <v>101.2768476720311</v>
      </c>
      <c r="N47" s="219">
        <f t="shared" si="9"/>
        <v>226.90723392107003</v>
      </c>
      <c r="O47" s="219">
        <f t="shared" si="9"/>
        <v>571.95358031841522</v>
      </c>
      <c r="P47" s="219">
        <f t="shared" si="9"/>
        <v>4150.0107324124165</v>
      </c>
      <c r="Q47" s="219">
        <f t="shared" si="9"/>
        <v>1276134.5692162702</v>
      </c>
      <c r="R47" s="219">
        <f t="shared" si="9"/>
        <v>2828.1067830437055</v>
      </c>
      <c r="S47" s="219">
        <f t="shared" si="9"/>
        <v>2042.2653579114437</v>
      </c>
      <c r="T47" s="219">
        <f t="shared" si="9"/>
        <v>657.18196966697008</v>
      </c>
      <c r="U47" s="219">
        <f t="shared" si="9"/>
        <v>1869.8613034679452</v>
      </c>
      <c r="V47" s="219">
        <f t="shared" si="9"/>
        <v>912.45601378231004</v>
      </c>
      <c r="W47" s="251">
        <f t="shared" si="9"/>
        <v>384.88965997283179</v>
      </c>
      <c r="X47" s="235"/>
      <c r="Y47" s="235"/>
      <c r="Z47" s="235"/>
      <c r="AA47" s="235"/>
      <c r="AB47" s="235"/>
      <c r="AC47" s="235"/>
      <c r="AD47" s="235"/>
      <c r="AE47" s="235"/>
      <c r="AF47" s="235"/>
      <c r="AG47" s="235"/>
      <c r="AH47" s="235"/>
      <c r="AZ47" s="53"/>
    </row>
    <row r="48" spans="1:52" x14ac:dyDescent="0.25">
      <c r="A48" s="235"/>
      <c r="B48" s="235"/>
      <c r="C48" s="235" t="s">
        <v>104</v>
      </c>
      <c r="D48" s="252">
        <f>D43*D31</f>
        <v>14.869798471954592</v>
      </c>
      <c r="E48" s="253">
        <f t="shared" ref="E48:W48" si="10">E43*E31</f>
        <v>38.394405597697656</v>
      </c>
      <c r="F48" s="253">
        <f t="shared" si="10"/>
        <v>344.79769160977952</v>
      </c>
      <c r="G48" s="253">
        <f t="shared" si="10"/>
        <v>8941.5581501503439</v>
      </c>
      <c r="H48" s="253">
        <f t="shared" si="10"/>
        <v>177.21893124871681</v>
      </c>
      <c r="I48" s="253">
        <f t="shared" si="10"/>
        <v>125.64492340693683</v>
      </c>
      <c r="J48" s="253">
        <f t="shared" si="10"/>
        <v>44.367968575830339</v>
      </c>
      <c r="K48" s="253">
        <f t="shared" si="10"/>
        <v>120.09234471438964</v>
      </c>
      <c r="L48" s="253">
        <f t="shared" si="10"/>
        <v>55.132887722874713</v>
      </c>
      <c r="M48" s="254">
        <f t="shared" si="10"/>
        <v>30.383054301609327</v>
      </c>
      <c r="N48" s="253">
        <f t="shared" si="10"/>
        <v>68.072170176321009</v>
      </c>
      <c r="O48" s="253">
        <f t="shared" si="10"/>
        <v>171.58607409552457</v>
      </c>
      <c r="P48" s="253">
        <f t="shared" si="10"/>
        <v>1245.0032197237251</v>
      </c>
      <c r="Q48" s="253">
        <f t="shared" si="10"/>
        <v>42807.528085016049</v>
      </c>
      <c r="R48" s="253">
        <f t="shared" si="10"/>
        <v>848.43203491311169</v>
      </c>
      <c r="S48" s="253">
        <f t="shared" si="10"/>
        <v>612.6796073734331</v>
      </c>
      <c r="T48" s="253">
        <f t="shared" si="10"/>
        <v>197.15459090009102</v>
      </c>
      <c r="U48" s="253">
        <f t="shared" si="10"/>
        <v>560.9583910403835</v>
      </c>
      <c r="V48" s="253">
        <f t="shared" si="10"/>
        <v>273.73680413469299</v>
      </c>
      <c r="W48" s="254">
        <f t="shared" si="10"/>
        <v>115.46689799184954</v>
      </c>
      <c r="X48" s="235"/>
      <c r="Y48" s="235"/>
      <c r="Z48" s="235"/>
      <c r="AA48" s="235"/>
      <c r="AB48" s="235"/>
      <c r="AC48" s="235"/>
      <c r="AD48" s="235"/>
      <c r="AE48" s="235"/>
      <c r="AF48" s="235"/>
      <c r="AG48" s="235"/>
      <c r="AH48" s="235"/>
      <c r="AZ48" s="53"/>
    </row>
    <row r="49" spans="1:34" x14ac:dyDescent="0.25">
      <c r="A49" s="235"/>
      <c r="B49" s="235"/>
      <c r="C49" s="235"/>
      <c r="D49" s="235"/>
      <c r="E49" s="235"/>
      <c r="F49" s="235"/>
      <c r="G49" s="235"/>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row>
    <row r="50" spans="1:34" x14ac:dyDescent="0.25">
      <c r="A50" s="235" t="s">
        <v>56</v>
      </c>
      <c r="B50" s="235"/>
      <c r="C50" s="235"/>
      <c r="D50" s="235"/>
      <c r="E50" s="235"/>
      <c r="F50" s="235"/>
      <c r="G50" s="235"/>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42"/>
    </row>
    <row r="51" spans="1:34" ht="15.75" thickBot="1" x14ac:dyDescent="0.3">
      <c r="A51" s="235"/>
      <c r="B51" s="235" t="s">
        <v>84</v>
      </c>
      <c r="C51" s="235"/>
      <c r="D51" s="235"/>
      <c r="E51" s="235"/>
      <c r="F51" s="235"/>
      <c r="G51" s="242">
        <f>inflow_driven_model!BN5</f>
        <v>38991.060676989779</v>
      </c>
      <c r="H51" s="235"/>
      <c r="I51" s="235"/>
      <c r="J51" s="235"/>
      <c r="K51" s="235"/>
      <c r="L51" s="235"/>
      <c r="M51" s="235"/>
      <c r="N51" s="235"/>
      <c r="O51" s="235"/>
      <c r="P51" s="235"/>
      <c r="Q51" s="235"/>
      <c r="R51" s="235"/>
      <c r="S51" s="235"/>
      <c r="T51" s="235"/>
      <c r="U51" s="235"/>
      <c r="V51" s="235"/>
      <c r="W51" s="235"/>
      <c r="X51" s="235"/>
      <c r="Y51" s="235"/>
      <c r="Z51" s="235"/>
      <c r="AA51" s="235"/>
      <c r="AB51" s="235"/>
      <c r="AC51" s="235"/>
      <c r="AD51" s="235"/>
      <c r="AE51" s="235"/>
      <c r="AF51" s="235"/>
      <c r="AG51" s="235"/>
      <c r="AH51" s="242"/>
    </row>
    <row r="52" spans="1:34" ht="15.75" thickBot="1" x14ac:dyDescent="0.3">
      <c r="A52" s="235"/>
      <c r="B52" s="235" t="s">
        <v>85</v>
      </c>
      <c r="C52" s="235"/>
      <c r="D52" s="235"/>
      <c r="E52" s="235"/>
      <c r="F52" s="235"/>
      <c r="G52" s="255">
        <f>G31/G53</f>
        <v>1010.3151212279832</v>
      </c>
      <c r="H52" s="256" t="s">
        <v>90</v>
      </c>
      <c r="I52" s="235"/>
      <c r="J52" s="235"/>
      <c r="K52" s="235"/>
      <c r="L52" s="235"/>
      <c r="M52" s="235"/>
      <c r="N52" s="235"/>
      <c r="O52" s="235"/>
      <c r="P52" s="235"/>
      <c r="Q52" s="235">
        <f>Q31/Q53</f>
        <v>5000.0445098138853</v>
      </c>
      <c r="R52" s="256" t="s">
        <v>90</v>
      </c>
      <c r="S52" s="235"/>
      <c r="T52" s="235"/>
      <c r="U52" s="235"/>
      <c r="V52" s="235"/>
      <c r="W52" s="235"/>
      <c r="X52" s="235"/>
      <c r="Y52" s="235"/>
      <c r="Z52" s="235"/>
      <c r="AA52" s="235"/>
      <c r="AB52" s="235"/>
      <c r="AC52" s="235"/>
      <c r="AD52" s="235"/>
      <c r="AE52" s="235"/>
      <c r="AF52" s="235"/>
      <c r="AG52" s="235"/>
      <c r="AH52" s="242"/>
    </row>
    <row r="53" spans="1:34" ht="15.75" thickBot="1" x14ac:dyDescent="0.3">
      <c r="A53" s="235"/>
      <c r="B53" s="235" t="s">
        <v>151</v>
      </c>
      <c r="C53" s="235"/>
      <c r="D53" s="235"/>
      <c r="E53" s="235"/>
      <c r="F53" s="235"/>
      <c r="G53" s="257">
        <f>'yr1'!G47</f>
        <v>2.8291864575639303</v>
      </c>
      <c r="H53" s="256" t="s">
        <v>91</v>
      </c>
      <c r="I53" s="235"/>
      <c r="J53" s="235"/>
      <c r="K53" s="235"/>
      <c r="L53" s="235"/>
      <c r="M53" s="235"/>
      <c r="N53" s="235"/>
      <c r="O53" s="235"/>
      <c r="P53" s="235"/>
      <c r="Q53" s="243">
        <f>'yr1'!Q47</f>
        <v>2.7368531686127455</v>
      </c>
      <c r="R53" s="256" t="s">
        <v>91</v>
      </c>
      <c r="S53" s="235"/>
      <c r="T53" s="235"/>
      <c r="U53" s="235"/>
      <c r="V53" s="235"/>
      <c r="W53" s="235"/>
      <c r="X53" s="235"/>
      <c r="Y53" s="235"/>
      <c r="Z53" s="235"/>
      <c r="AA53" s="235"/>
      <c r="AB53" s="235"/>
      <c r="AC53" s="235"/>
      <c r="AD53" s="235"/>
      <c r="AE53" s="235"/>
      <c r="AF53" s="235"/>
      <c r="AG53" s="235"/>
      <c r="AH53" s="242"/>
    </row>
    <row r="54" spans="1:34" x14ac:dyDescent="0.25">
      <c r="A54" s="235"/>
      <c r="B54" s="235"/>
      <c r="C54" s="235"/>
      <c r="D54" s="235"/>
      <c r="E54" s="235"/>
      <c r="F54" s="235"/>
      <c r="G54" s="235"/>
      <c r="H54" s="235"/>
      <c r="I54" s="235"/>
      <c r="J54" s="235"/>
      <c r="K54" s="235"/>
      <c r="L54" s="235"/>
      <c r="M54" s="235"/>
      <c r="N54" s="235"/>
      <c r="O54" s="235"/>
      <c r="P54" s="235"/>
      <c r="Q54" s="235"/>
      <c r="R54" s="235"/>
      <c r="S54" s="235"/>
      <c r="T54" s="235"/>
      <c r="U54" s="235"/>
      <c r="V54" s="235"/>
      <c r="W54" s="235"/>
      <c r="X54" s="235"/>
      <c r="Y54" s="235"/>
      <c r="Z54" s="235"/>
      <c r="AA54" s="235"/>
      <c r="AB54" s="235"/>
      <c r="AC54" s="235"/>
      <c r="AD54" s="235"/>
      <c r="AE54" s="235"/>
      <c r="AF54" s="235"/>
      <c r="AG54" s="235"/>
      <c r="AH54" s="242"/>
    </row>
    <row r="55" spans="1:34" x14ac:dyDescent="0.25">
      <c r="AH55" s="53"/>
    </row>
    <row r="56" spans="1:34" x14ac:dyDescent="0.25">
      <c r="AH56" s="53"/>
    </row>
    <row r="57" spans="1:34" x14ac:dyDescent="0.25">
      <c r="AH57" s="53"/>
    </row>
    <row r="58" spans="1:34" x14ac:dyDescent="0.25">
      <c r="AH58" s="53"/>
    </row>
    <row r="59" spans="1:34" x14ac:dyDescent="0.25">
      <c r="AH59" s="53"/>
    </row>
    <row r="60" spans="1:34" x14ac:dyDescent="0.25">
      <c r="AH60" s="53"/>
    </row>
    <row r="61" spans="1:34" x14ac:dyDescent="0.25">
      <c r="AH61" s="53"/>
    </row>
    <row r="62" spans="1:34" x14ac:dyDescent="0.25">
      <c r="AH62" s="53"/>
    </row>
    <row r="63" spans="1:34" x14ac:dyDescent="0.25">
      <c r="AH63" s="53"/>
    </row>
    <row r="64" spans="1:34" x14ac:dyDescent="0.25">
      <c r="AH64" s="53"/>
    </row>
  </sheetData>
  <conditionalFormatting sqref="J26:M27 L28 Y16 AA16:AD16 AA17:AA19 Y20:AA21 Y22 Y24 AA22:AA24 AD20:AD24 D15:M24 N5:W14">
    <cfRule type="cellIs" dxfId="28" priority="3" operator="equal">
      <formula>0</formula>
    </cfRule>
  </conditionalFormatting>
  <conditionalFormatting sqref="Y15:AD24">
    <cfRule type="cellIs" dxfId="27" priority="2" operator="equal">
      <formula>0</formula>
    </cfRule>
  </conditionalFormatting>
  <conditionalFormatting sqref="Y5:AD14">
    <cfRule type="cellIs" dxfId="26" priority="1" operator="equal">
      <formula>0</formula>
    </cfRule>
  </conditionalFormatting>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5FE30B-D1D6-4501-B93F-2ADEC8C630D0}">
  <dimension ref="A1:AZ64"/>
  <sheetViews>
    <sheetView zoomScale="85" zoomScaleNormal="85" workbookViewId="0">
      <selection activeCell="AF8" sqref="AF8"/>
    </sheetView>
  </sheetViews>
  <sheetFormatPr defaultRowHeight="15" x14ac:dyDescent="0.25"/>
  <cols>
    <col min="1" max="1" width="8" customWidth="1"/>
    <col min="2" max="2" width="4.42578125" customWidth="1"/>
    <col min="3" max="3" width="22.85546875" customWidth="1"/>
    <col min="4" max="4" width="7.42578125" customWidth="1"/>
    <col min="5" max="23" width="6.7109375" customWidth="1"/>
    <col min="25" max="30" width="8.7109375" customWidth="1"/>
    <col min="31" max="32" width="7.140625" customWidth="1"/>
  </cols>
  <sheetData>
    <row r="1" spans="1:34" x14ac:dyDescent="0.25">
      <c r="A1" s="235"/>
      <c r="B1" s="235"/>
      <c r="C1" s="235"/>
      <c r="D1" s="235" t="s">
        <v>53</v>
      </c>
      <c r="E1" s="235"/>
      <c r="F1" s="235"/>
      <c r="G1" s="235"/>
      <c r="H1" s="235"/>
      <c r="I1" s="235"/>
      <c r="J1" s="235"/>
      <c r="K1" s="235"/>
      <c r="L1" s="235"/>
      <c r="M1" s="235"/>
      <c r="N1" s="235"/>
      <c r="O1" s="235"/>
      <c r="P1" s="235"/>
      <c r="Q1" s="235"/>
      <c r="R1" s="235"/>
      <c r="S1" s="235"/>
      <c r="T1" s="235"/>
      <c r="U1" s="235"/>
      <c r="V1" s="235"/>
      <c r="W1" s="235"/>
      <c r="X1" s="235"/>
      <c r="Y1" s="235" t="s">
        <v>54</v>
      </c>
      <c r="Z1" s="235"/>
      <c r="AA1" s="235"/>
      <c r="AB1" s="235"/>
      <c r="AC1" s="235" t="s">
        <v>57</v>
      </c>
      <c r="AD1" s="235">
        <v>4</v>
      </c>
      <c r="AE1" s="235"/>
      <c r="AF1" s="235"/>
      <c r="AG1" s="235"/>
      <c r="AH1" s="235"/>
    </row>
    <row r="2" spans="1:34" ht="15.75" thickBot="1" x14ac:dyDescent="0.3">
      <c r="A2" s="235"/>
      <c r="B2" s="235"/>
      <c r="C2" s="235"/>
      <c r="D2" s="50" t="s">
        <v>17</v>
      </c>
      <c r="E2" s="50"/>
      <c r="F2" s="50"/>
      <c r="G2" s="50"/>
      <c r="H2" s="50"/>
      <c r="I2" s="50"/>
      <c r="J2" s="50"/>
      <c r="K2" s="50"/>
      <c r="L2" s="50"/>
      <c r="M2" s="50"/>
      <c r="N2" s="44" t="s">
        <v>24</v>
      </c>
      <c r="O2" s="44"/>
      <c r="P2" s="44"/>
      <c r="Q2" s="44"/>
      <c r="R2" s="44"/>
      <c r="S2" s="44"/>
      <c r="T2" s="44"/>
      <c r="U2" s="44"/>
      <c r="V2" s="44"/>
      <c r="W2" s="44"/>
      <c r="X2" s="235"/>
      <c r="Y2" s="50" t="s">
        <v>17</v>
      </c>
      <c r="Z2" s="50"/>
      <c r="AA2" s="50"/>
      <c r="AB2" s="44" t="s">
        <v>24</v>
      </c>
      <c r="AC2" s="44"/>
      <c r="AD2" s="44"/>
      <c r="AE2" s="235"/>
      <c r="AF2" s="235" t="s">
        <v>41</v>
      </c>
      <c r="AG2" s="235"/>
      <c r="AH2" s="235"/>
    </row>
    <row r="3" spans="1:34" ht="15.75" thickBot="1" x14ac:dyDescent="0.3">
      <c r="A3" s="235"/>
      <c r="B3" s="235"/>
      <c r="C3" s="235"/>
      <c r="D3" s="55">
        <v>1</v>
      </c>
      <c r="E3" s="56">
        <v>2</v>
      </c>
      <c r="F3" s="57">
        <v>3</v>
      </c>
      <c r="G3" s="69">
        <v>4.0999999999999996</v>
      </c>
      <c r="H3" s="70">
        <v>4.2</v>
      </c>
      <c r="I3" s="58">
        <v>5</v>
      </c>
      <c r="J3" s="59">
        <v>6</v>
      </c>
      <c r="K3" s="60">
        <v>7</v>
      </c>
      <c r="L3" s="61">
        <v>8</v>
      </c>
      <c r="M3" s="62">
        <v>9</v>
      </c>
      <c r="N3" s="55">
        <v>1</v>
      </c>
      <c r="O3" s="56">
        <v>2</v>
      </c>
      <c r="P3" s="57">
        <v>3</v>
      </c>
      <c r="Q3" s="69">
        <v>4.0999999999999996</v>
      </c>
      <c r="R3" s="70">
        <v>4.2</v>
      </c>
      <c r="S3" s="58">
        <v>5</v>
      </c>
      <c r="T3" s="59">
        <v>6</v>
      </c>
      <c r="U3" s="60">
        <v>7</v>
      </c>
      <c r="V3" s="61">
        <v>8</v>
      </c>
      <c r="W3" s="62">
        <v>9</v>
      </c>
      <c r="X3" s="235"/>
      <c r="Y3" s="235" t="s">
        <v>34</v>
      </c>
      <c r="Z3" s="235" t="s">
        <v>35</v>
      </c>
      <c r="AA3" s="235" t="s">
        <v>46</v>
      </c>
      <c r="AB3" s="235" t="s">
        <v>34</v>
      </c>
      <c r="AC3" s="235" t="s">
        <v>35</v>
      </c>
      <c r="AD3" s="235" t="s">
        <v>46</v>
      </c>
      <c r="AE3" s="235"/>
      <c r="AF3" s="235" t="s">
        <v>43</v>
      </c>
      <c r="AG3" s="235"/>
      <c r="AH3" s="235"/>
    </row>
    <row r="4" spans="1:34" x14ac:dyDescent="0.25">
      <c r="A4" s="235"/>
      <c r="B4" s="235"/>
      <c r="C4" s="235"/>
      <c r="D4" s="42" t="s">
        <v>147</v>
      </c>
      <c r="E4" s="43" t="s">
        <v>18</v>
      </c>
      <c r="F4" s="44" t="s">
        <v>19</v>
      </c>
      <c r="G4" s="45" t="s">
        <v>82</v>
      </c>
      <c r="H4" s="45" t="s">
        <v>81</v>
      </c>
      <c r="I4" s="54" t="s">
        <v>44</v>
      </c>
      <c r="J4" s="46" t="s">
        <v>20</v>
      </c>
      <c r="K4" s="47" t="s">
        <v>21</v>
      </c>
      <c r="L4" s="48" t="s">
        <v>22</v>
      </c>
      <c r="M4" s="49" t="s">
        <v>23</v>
      </c>
      <c r="N4" s="42" t="s">
        <v>147</v>
      </c>
      <c r="O4" s="43" t="s">
        <v>18</v>
      </c>
      <c r="P4" s="44" t="s">
        <v>19</v>
      </c>
      <c r="Q4" s="45" t="s">
        <v>82</v>
      </c>
      <c r="R4" s="45" t="s">
        <v>81</v>
      </c>
      <c r="S4" s="54" t="s">
        <v>44</v>
      </c>
      <c r="T4" s="46" t="s">
        <v>20</v>
      </c>
      <c r="U4" s="47" t="s">
        <v>21</v>
      </c>
      <c r="V4" s="48" t="s">
        <v>22</v>
      </c>
      <c r="W4" s="49" t="s">
        <v>23</v>
      </c>
      <c r="X4" s="235"/>
      <c r="Y4" s="235"/>
      <c r="Z4" s="235"/>
      <c r="AA4" s="235"/>
      <c r="AB4" s="235"/>
      <c r="AC4" s="235"/>
      <c r="AD4" s="235"/>
      <c r="AE4" s="235"/>
      <c r="AF4" s="235"/>
      <c r="AG4" s="235"/>
      <c r="AH4" s="235"/>
    </row>
    <row r="5" spans="1:34" x14ac:dyDescent="0.25">
      <c r="A5" s="50" t="s">
        <v>17</v>
      </c>
      <c r="B5" s="42">
        <v>1</v>
      </c>
      <c r="C5" s="42" t="s">
        <v>147</v>
      </c>
      <c r="D5" s="247">
        <v>0.01</v>
      </c>
      <c r="E5" s="248">
        <v>0.15</v>
      </c>
      <c r="F5" s="248"/>
      <c r="G5" s="248"/>
      <c r="H5" s="248"/>
      <c r="I5" s="248"/>
      <c r="J5" s="248"/>
      <c r="K5" s="248">
        <v>0.1</v>
      </c>
      <c r="L5" s="248"/>
      <c r="M5" s="249">
        <v>0.01</v>
      </c>
      <c r="N5" s="247"/>
      <c r="O5" s="248"/>
      <c r="P5" s="248"/>
      <c r="Q5" s="248"/>
      <c r="R5" s="248"/>
      <c r="S5" s="248"/>
      <c r="T5" s="248"/>
      <c r="U5" s="248"/>
      <c r="V5" s="248"/>
      <c r="W5" s="249"/>
      <c r="X5" s="235"/>
      <c r="Y5" s="266"/>
      <c r="Z5" s="267"/>
      <c r="AA5" s="267"/>
      <c r="AB5" s="267"/>
      <c r="AC5" s="267"/>
      <c r="AD5" s="268"/>
      <c r="AE5" s="235"/>
      <c r="AF5" s="263">
        <f t="shared" ref="AF5:AF24" si="0">SUM(Y5:AD5)</f>
        <v>0</v>
      </c>
      <c r="AG5" s="235"/>
      <c r="AH5" s="235"/>
    </row>
    <row r="6" spans="1:34" x14ac:dyDescent="0.25">
      <c r="A6" s="50"/>
      <c r="B6" s="43">
        <v>2</v>
      </c>
      <c r="C6" s="43" t="s">
        <v>18</v>
      </c>
      <c r="D6" s="250"/>
      <c r="E6" s="219">
        <v>0.05</v>
      </c>
      <c r="F6" s="219">
        <v>0.15</v>
      </c>
      <c r="G6" s="219">
        <v>0.05</v>
      </c>
      <c r="H6" s="219">
        <v>0.05</v>
      </c>
      <c r="I6" s="219"/>
      <c r="J6" s="219"/>
      <c r="K6" s="219"/>
      <c r="L6" s="219"/>
      <c r="M6" s="251">
        <v>0.01</v>
      </c>
      <c r="N6" s="250"/>
      <c r="O6" s="219"/>
      <c r="P6" s="219"/>
      <c r="Q6" s="219"/>
      <c r="R6" s="219"/>
      <c r="S6" s="219"/>
      <c r="T6" s="219"/>
      <c r="U6" s="219"/>
      <c r="V6" s="219"/>
      <c r="W6" s="251"/>
      <c r="X6" s="235"/>
      <c r="Y6" s="269"/>
      <c r="Z6" s="270"/>
      <c r="AA6" s="270"/>
      <c r="AB6" s="270"/>
      <c r="AC6" s="270"/>
      <c r="AD6" s="271"/>
      <c r="AE6" s="235"/>
      <c r="AF6" s="264">
        <f t="shared" si="0"/>
        <v>0</v>
      </c>
      <c r="AG6" s="235"/>
      <c r="AH6" s="235"/>
    </row>
    <row r="7" spans="1:34" ht="15.75" thickBot="1" x14ac:dyDescent="0.3">
      <c r="A7" s="50"/>
      <c r="B7" s="44">
        <v>3</v>
      </c>
      <c r="C7" s="44" t="s">
        <v>19</v>
      </c>
      <c r="D7" s="250">
        <v>0.05</v>
      </c>
      <c r="E7" s="219">
        <v>0.05</v>
      </c>
      <c r="F7" s="219">
        <v>0.05</v>
      </c>
      <c r="G7" s="219">
        <v>0.1</v>
      </c>
      <c r="H7" s="219">
        <v>0.1</v>
      </c>
      <c r="I7" s="219">
        <v>0.02</v>
      </c>
      <c r="J7" s="219">
        <v>0.12</v>
      </c>
      <c r="K7" s="219">
        <v>0.1</v>
      </c>
      <c r="L7" s="219">
        <v>0.05</v>
      </c>
      <c r="M7" s="251">
        <v>0.05</v>
      </c>
      <c r="N7" s="250"/>
      <c r="O7" s="219"/>
      <c r="P7" s="219"/>
      <c r="Q7" s="219"/>
      <c r="R7" s="219"/>
      <c r="S7" s="219"/>
      <c r="T7" s="219"/>
      <c r="U7" s="219"/>
      <c r="V7" s="219">
        <v>0.05</v>
      </c>
      <c r="W7" s="251"/>
      <c r="X7" s="235"/>
      <c r="Y7" s="269">
        <f>'yr3'!Y7*VLOOKUP($AD$1,Population!$F$3:$H$12,2,FALSE)</f>
        <v>506.25</v>
      </c>
      <c r="Z7" s="270">
        <f>'yr3'!Z7*VLOOKUP($AD$1,Population!$F$3:$H$12,2,FALSE)</f>
        <v>101.25</v>
      </c>
      <c r="AA7" s="270">
        <f>'yr3'!AA7*VLOOKUP($AD$1,Population!$F$3:$H$12,2,FALSE)</f>
        <v>253.125</v>
      </c>
      <c r="AB7" s="270"/>
      <c r="AC7" s="270">
        <f>'yr3'!AC7*VLOOKUP($AD$1,Population!$F$3:$H$12,2,FALSE)</f>
        <v>75.9375</v>
      </c>
      <c r="AD7" s="271"/>
      <c r="AE7" s="235"/>
      <c r="AF7" s="264">
        <f t="shared" si="0"/>
        <v>936.5625</v>
      </c>
      <c r="AG7" s="235"/>
      <c r="AH7" s="235"/>
    </row>
    <row r="8" spans="1:34" x14ac:dyDescent="0.25">
      <c r="A8" s="50"/>
      <c r="B8" s="71">
        <v>4.0999999999999996</v>
      </c>
      <c r="C8" s="45" t="s">
        <v>82</v>
      </c>
      <c r="D8" s="250">
        <v>0.05</v>
      </c>
      <c r="E8" s="219">
        <v>2.5000000000000001E-2</v>
      </c>
      <c r="F8" s="219">
        <v>0.1</v>
      </c>
      <c r="G8" s="219">
        <v>5.0000000000000001E-3</v>
      </c>
      <c r="H8" s="219">
        <v>5.0000000000000001E-3</v>
      </c>
      <c r="I8" s="219">
        <v>0.15</v>
      </c>
      <c r="J8" s="219">
        <v>0.05</v>
      </c>
      <c r="K8" s="219">
        <v>2.5000000000000001E-2</v>
      </c>
      <c r="L8" s="219">
        <v>5.0000000000000001E-3</v>
      </c>
      <c r="M8" s="251"/>
      <c r="N8" s="250"/>
      <c r="O8" s="219"/>
      <c r="P8" s="219"/>
      <c r="Q8" s="219"/>
      <c r="R8" s="219"/>
      <c r="S8" s="219"/>
      <c r="T8" s="219"/>
      <c r="U8" s="219"/>
      <c r="V8" s="219"/>
      <c r="W8" s="251"/>
      <c r="X8" s="235"/>
      <c r="Y8" s="269">
        <f>'yr3'!Y8*VLOOKUP($AD$1,Population!$F$3:$H$12,2,FALSE)</f>
        <v>1012.5</v>
      </c>
      <c r="Z8" s="270">
        <f>'yr3'!Z8*VLOOKUP($AD$1,Population!$F$3:$H$12,2,FALSE)</f>
        <v>202.5</v>
      </c>
      <c r="AA8" s="270">
        <f>'yr3'!AA8*VLOOKUP($AD$1,Population!$F$3:$H$12,2,FALSE)</f>
        <v>911.25</v>
      </c>
      <c r="AB8" s="270"/>
      <c r="AC8" s="270"/>
      <c r="AD8" s="271"/>
      <c r="AE8" s="235"/>
      <c r="AF8" s="264">
        <f t="shared" si="0"/>
        <v>2126.25</v>
      </c>
      <c r="AG8" s="235"/>
      <c r="AH8" s="235"/>
    </row>
    <row r="9" spans="1:34" ht="15.75" thickBot="1" x14ac:dyDescent="0.3">
      <c r="A9" s="50"/>
      <c r="B9" s="72">
        <v>4.2</v>
      </c>
      <c r="C9" s="45" t="s">
        <v>81</v>
      </c>
      <c r="D9" s="250">
        <v>0.05</v>
      </c>
      <c r="E9" s="219">
        <v>2.5000000000000001E-2</v>
      </c>
      <c r="F9" s="219">
        <v>0.1</v>
      </c>
      <c r="G9" s="219">
        <v>5.0000000000000001E-3</v>
      </c>
      <c r="H9" s="219">
        <v>5.0000000000000001E-3</v>
      </c>
      <c r="I9" s="219">
        <v>0.15</v>
      </c>
      <c r="J9" s="219">
        <v>0.05</v>
      </c>
      <c r="K9" s="219">
        <v>2.5000000000000001E-2</v>
      </c>
      <c r="L9" s="219">
        <v>5.0000000000000001E-3</v>
      </c>
      <c r="M9" s="251"/>
      <c r="N9" s="250"/>
      <c r="O9" s="219"/>
      <c r="P9" s="219"/>
      <c r="Q9" s="219"/>
      <c r="R9" s="219"/>
      <c r="S9" s="219"/>
      <c r="T9" s="219"/>
      <c r="U9" s="219"/>
      <c r="V9" s="219"/>
      <c r="W9" s="251"/>
      <c r="X9" s="235"/>
      <c r="Y9" s="269">
        <f>'yr3'!Y9*VLOOKUP($AD$1,Population!$F$3:$H$12,2,FALSE)</f>
        <v>1012.5</v>
      </c>
      <c r="Z9" s="270">
        <f>'yr3'!Z9*VLOOKUP($AD$1,Population!$F$3:$H$12,2,FALSE)</f>
        <v>202.5</v>
      </c>
      <c r="AA9" s="270">
        <f>'yr3'!AA9*VLOOKUP($AD$1,Population!$F$3:$H$12,2,FALSE)</f>
        <v>911.25</v>
      </c>
      <c r="AB9" s="270"/>
      <c r="AC9" s="270"/>
      <c r="AD9" s="271"/>
      <c r="AE9" s="235"/>
      <c r="AF9" s="264">
        <f t="shared" si="0"/>
        <v>2126.25</v>
      </c>
      <c r="AG9" s="235"/>
      <c r="AH9" s="235"/>
    </row>
    <row r="10" spans="1:34" x14ac:dyDescent="0.25">
      <c r="A10" s="50"/>
      <c r="B10" s="54">
        <v>5</v>
      </c>
      <c r="C10" s="54" t="s">
        <v>44</v>
      </c>
      <c r="D10" s="250"/>
      <c r="E10" s="219"/>
      <c r="F10" s="219"/>
      <c r="G10" s="219">
        <v>0.05</v>
      </c>
      <c r="H10" s="219">
        <v>0.05</v>
      </c>
      <c r="I10" s="219">
        <v>0.1</v>
      </c>
      <c r="J10" s="219"/>
      <c r="K10" s="219"/>
      <c r="L10" s="219"/>
      <c r="M10" s="251">
        <v>0.05</v>
      </c>
      <c r="N10" s="250"/>
      <c r="O10" s="219"/>
      <c r="P10" s="219"/>
      <c r="Q10" s="219"/>
      <c r="R10" s="219"/>
      <c r="S10" s="219"/>
      <c r="T10" s="219"/>
      <c r="U10" s="219"/>
      <c r="V10" s="219"/>
      <c r="W10" s="251"/>
      <c r="X10" s="235"/>
      <c r="Y10" s="269">
        <f>'yr3'!Y10*VLOOKUP($AD$1,Population!$F$3:$H$12,2,FALSE)</f>
        <v>506.25</v>
      </c>
      <c r="Z10" s="270">
        <f>'yr3'!Z10*VLOOKUP($AD$1,Population!$F$3:$H$12,2,FALSE)</f>
        <v>810</v>
      </c>
      <c r="AA10" s="270"/>
      <c r="AB10" s="270"/>
      <c r="AC10" s="270"/>
      <c r="AD10" s="271"/>
      <c r="AE10" s="235"/>
      <c r="AF10" s="264">
        <f t="shared" si="0"/>
        <v>1316.25</v>
      </c>
      <c r="AG10" s="235"/>
      <c r="AH10" s="235"/>
    </row>
    <row r="11" spans="1:34" x14ac:dyDescent="0.25">
      <c r="A11" s="50"/>
      <c r="B11" s="46">
        <v>6</v>
      </c>
      <c r="C11" s="46" t="s">
        <v>20</v>
      </c>
      <c r="D11" s="250"/>
      <c r="E11" s="219">
        <v>0.05</v>
      </c>
      <c r="F11" s="219">
        <v>0.05</v>
      </c>
      <c r="G11" s="219">
        <v>0.05</v>
      </c>
      <c r="H11" s="219">
        <v>0.05</v>
      </c>
      <c r="I11" s="219"/>
      <c r="J11" s="219"/>
      <c r="K11" s="219"/>
      <c r="L11" s="219"/>
      <c r="M11" s="251">
        <v>0.05</v>
      </c>
      <c r="N11" s="250"/>
      <c r="O11" s="219"/>
      <c r="P11" s="219"/>
      <c r="Q11" s="219"/>
      <c r="R11" s="219"/>
      <c r="S11" s="219"/>
      <c r="T11" s="219"/>
      <c r="U11" s="219"/>
      <c r="V11" s="219"/>
      <c r="W11" s="251"/>
      <c r="X11" s="235"/>
      <c r="Y11" s="269">
        <f>'yr3'!Y11*VLOOKUP($AD$1,Population!$F$3:$H$12,2,FALSE)</f>
        <v>101.25</v>
      </c>
      <c r="Z11" s="270">
        <f>'yr3'!Z11*VLOOKUP($AD$1,Population!$F$3:$H$12,2,FALSE)</f>
        <v>20.249999999999996</v>
      </c>
      <c r="AA11" s="270"/>
      <c r="AB11" s="270"/>
      <c r="AC11" s="270"/>
      <c r="AD11" s="271"/>
      <c r="AE11" s="235"/>
      <c r="AF11" s="264">
        <f t="shared" si="0"/>
        <v>121.5</v>
      </c>
      <c r="AG11" s="235"/>
      <c r="AH11" s="235"/>
    </row>
    <row r="12" spans="1:34" x14ac:dyDescent="0.25">
      <c r="A12" s="50"/>
      <c r="B12" s="47">
        <v>7</v>
      </c>
      <c r="C12" s="47" t="s">
        <v>21</v>
      </c>
      <c r="D12" s="250">
        <v>0.2</v>
      </c>
      <c r="E12" s="219">
        <v>0.05</v>
      </c>
      <c r="F12" s="219">
        <v>0.1</v>
      </c>
      <c r="G12" s="219">
        <v>0.05</v>
      </c>
      <c r="H12" s="219">
        <v>0.05</v>
      </c>
      <c r="I12" s="219">
        <v>0.12</v>
      </c>
      <c r="J12" s="219">
        <v>0.15</v>
      </c>
      <c r="K12" s="219">
        <v>0.05</v>
      </c>
      <c r="L12" s="219">
        <v>0.12</v>
      </c>
      <c r="M12" s="251">
        <v>0.1</v>
      </c>
      <c r="N12" s="250"/>
      <c r="O12" s="219"/>
      <c r="P12" s="219"/>
      <c r="Q12" s="219"/>
      <c r="R12" s="219"/>
      <c r="S12" s="219"/>
      <c r="T12" s="219"/>
      <c r="U12" s="219"/>
      <c r="V12" s="219"/>
      <c r="W12" s="251"/>
      <c r="X12" s="235"/>
      <c r="Y12" s="269">
        <f>'yr3'!Y12*VLOOKUP($AD$1,Population!$F$3:$H$12,2,FALSE)</f>
        <v>708.75000000000011</v>
      </c>
      <c r="Z12" s="270">
        <f>'yr3'!Z12*VLOOKUP($AD$1,Population!$F$3:$H$12,2,FALSE)</f>
        <v>141.74999999999997</v>
      </c>
      <c r="AA12" s="270"/>
      <c r="AB12" s="270"/>
      <c r="AC12" s="270"/>
      <c r="AD12" s="271"/>
      <c r="AE12" s="235"/>
      <c r="AF12" s="264">
        <f t="shared" si="0"/>
        <v>850.50000000000011</v>
      </c>
      <c r="AG12" s="235"/>
      <c r="AH12" s="235"/>
    </row>
    <row r="13" spans="1:34" x14ac:dyDescent="0.25">
      <c r="A13" s="50"/>
      <c r="B13" s="48">
        <v>8</v>
      </c>
      <c r="C13" s="48" t="s">
        <v>22</v>
      </c>
      <c r="D13" s="250"/>
      <c r="E13" s="219"/>
      <c r="F13" s="219"/>
      <c r="G13" s="219">
        <v>0.05</v>
      </c>
      <c r="H13" s="219">
        <v>0.05</v>
      </c>
      <c r="I13" s="219">
        <v>0.05</v>
      </c>
      <c r="J13" s="219"/>
      <c r="K13" s="219">
        <v>0.05</v>
      </c>
      <c r="L13" s="219">
        <v>0.05</v>
      </c>
      <c r="M13" s="251">
        <v>0.05</v>
      </c>
      <c r="N13" s="250"/>
      <c r="O13" s="219"/>
      <c r="P13" s="219"/>
      <c r="Q13" s="219"/>
      <c r="R13" s="219"/>
      <c r="S13" s="219"/>
      <c r="T13" s="219"/>
      <c r="U13" s="219"/>
      <c r="V13" s="219"/>
      <c r="W13" s="251"/>
      <c r="X13" s="235"/>
      <c r="Y13" s="269">
        <f>'yr3'!Y13*VLOOKUP($AD$1,Population!$F$3:$H$12,2,FALSE)</f>
        <v>1518.75</v>
      </c>
      <c r="Z13" s="270">
        <f>'yr3'!Z13*VLOOKUP($AD$1,Population!$F$3:$H$12,2,FALSE)</f>
        <v>303.75</v>
      </c>
      <c r="AA13" s="270"/>
      <c r="AB13" s="270"/>
      <c r="AC13" s="270"/>
      <c r="AD13" s="271"/>
      <c r="AE13" s="235"/>
      <c r="AF13" s="264">
        <f t="shared" si="0"/>
        <v>1822.5</v>
      </c>
      <c r="AG13" s="235"/>
      <c r="AH13" s="235"/>
    </row>
    <row r="14" spans="1:34" x14ac:dyDescent="0.25">
      <c r="A14" s="50"/>
      <c r="B14" s="49">
        <v>9</v>
      </c>
      <c r="C14" s="49" t="s">
        <v>23</v>
      </c>
      <c r="D14" s="252"/>
      <c r="E14" s="253"/>
      <c r="F14" s="253">
        <v>0.05</v>
      </c>
      <c r="G14" s="253"/>
      <c r="H14" s="253"/>
      <c r="I14" s="253"/>
      <c r="J14" s="253"/>
      <c r="K14" s="253"/>
      <c r="L14" s="253">
        <v>0.1</v>
      </c>
      <c r="M14" s="254">
        <v>0.01</v>
      </c>
      <c r="N14" s="250"/>
      <c r="O14" s="219"/>
      <c r="P14" s="219"/>
      <c r="Q14" s="219"/>
      <c r="R14" s="219"/>
      <c r="S14" s="219"/>
      <c r="T14" s="219"/>
      <c r="U14" s="219"/>
      <c r="V14" s="219"/>
      <c r="W14" s="251"/>
      <c r="X14" s="235"/>
      <c r="Y14" s="258">
        <f>'yr3'!Y14*VLOOKUP($AD$1,Population!$F$3:$H$12,2,FALSE)</f>
        <v>506.25</v>
      </c>
      <c r="Z14" s="259">
        <f>'yr3'!Z14*VLOOKUP($AD$1,Population!$F$3:$H$12,2,FALSE)</f>
        <v>101.25</v>
      </c>
      <c r="AA14" s="259"/>
      <c r="AB14" s="259">
        <f>'yr3'!AB14*VLOOKUP($AD$1,Population!$F$3:$H$12,2,FALSE)</f>
        <v>253.125</v>
      </c>
      <c r="AC14" s="259"/>
      <c r="AD14" s="260"/>
      <c r="AE14" s="235"/>
      <c r="AF14" s="265">
        <f t="shared" si="0"/>
        <v>860.625</v>
      </c>
      <c r="AG14" s="235"/>
      <c r="AH14" s="235"/>
    </row>
    <row r="15" spans="1:34" x14ac:dyDescent="0.25">
      <c r="A15" s="44" t="s">
        <v>24</v>
      </c>
      <c r="B15" s="42">
        <v>1</v>
      </c>
      <c r="C15" s="42" t="s">
        <v>147</v>
      </c>
      <c r="D15" s="250"/>
      <c r="E15" s="219"/>
      <c r="F15" s="219"/>
      <c r="G15" s="219"/>
      <c r="H15" s="219"/>
      <c r="I15" s="219"/>
      <c r="J15" s="219"/>
      <c r="K15" s="219"/>
      <c r="L15" s="219"/>
      <c r="M15" s="219"/>
      <c r="N15" s="247">
        <v>0.01</v>
      </c>
      <c r="O15" s="248">
        <v>0.15</v>
      </c>
      <c r="P15" s="248"/>
      <c r="Q15" s="248"/>
      <c r="R15" s="248"/>
      <c r="S15" s="248"/>
      <c r="T15" s="248"/>
      <c r="U15" s="248">
        <v>0.1</v>
      </c>
      <c r="V15" s="248"/>
      <c r="W15" s="249">
        <v>0.01</v>
      </c>
      <c r="X15" s="235"/>
      <c r="Y15" s="269"/>
      <c r="Z15" s="270"/>
      <c r="AA15" s="270"/>
      <c r="AB15" s="270"/>
      <c r="AC15" s="270"/>
      <c r="AD15" s="271"/>
      <c r="AE15" s="235"/>
      <c r="AF15" s="264">
        <f t="shared" si="0"/>
        <v>0</v>
      </c>
      <c r="AG15" s="235"/>
      <c r="AH15" s="235"/>
    </row>
    <row r="16" spans="1:34" x14ac:dyDescent="0.25">
      <c r="A16" s="44"/>
      <c r="B16" s="43">
        <v>2</v>
      </c>
      <c r="C16" s="43" t="s">
        <v>18</v>
      </c>
      <c r="D16" s="250"/>
      <c r="E16" s="219"/>
      <c r="F16" s="49">
        <v>0.1</v>
      </c>
      <c r="G16" s="219"/>
      <c r="H16" s="219"/>
      <c r="I16" s="219"/>
      <c r="J16" s="219"/>
      <c r="K16" s="219"/>
      <c r="L16" s="219"/>
      <c r="M16" s="219"/>
      <c r="N16" s="250"/>
      <c r="O16" s="219">
        <v>0.05</v>
      </c>
      <c r="P16" s="219">
        <v>0.15</v>
      </c>
      <c r="Q16" s="219">
        <v>0.05</v>
      </c>
      <c r="R16" s="219">
        <v>0.05</v>
      </c>
      <c r="S16" s="219"/>
      <c r="T16" s="219"/>
      <c r="U16" s="219"/>
      <c r="V16" s="219"/>
      <c r="W16" s="251">
        <v>0.01</v>
      </c>
      <c r="X16" s="235"/>
      <c r="Y16" s="269"/>
      <c r="Z16" s="270"/>
      <c r="AA16" s="270"/>
      <c r="AB16" s="270"/>
      <c r="AC16" s="270"/>
      <c r="AD16" s="271"/>
      <c r="AE16" s="235"/>
      <c r="AF16" s="264">
        <f t="shared" si="0"/>
        <v>0</v>
      </c>
      <c r="AG16" s="235"/>
      <c r="AH16" s="235"/>
    </row>
    <row r="17" spans="1:52" ht="15.75" thickBot="1" x14ac:dyDescent="0.3">
      <c r="A17" s="44"/>
      <c r="B17" s="44">
        <v>3</v>
      </c>
      <c r="C17" s="44" t="s">
        <v>19</v>
      </c>
      <c r="D17" s="250"/>
      <c r="E17" s="219"/>
      <c r="F17" s="219"/>
      <c r="G17" s="219"/>
      <c r="H17" s="219"/>
      <c r="I17" s="219"/>
      <c r="J17" s="219"/>
      <c r="K17" s="219"/>
      <c r="L17" s="219"/>
      <c r="M17" s="219"/>
      <c r="N17" s="250">
        <v>0.05</v>
      </c>
      <c r="O17" s="219">
        <v>0.05</v>
      </c>
      <c r="P17" s="219">
        <v>0.05</v>
      </c>
      <c r="Q17" s="219">
        <v>0.1</v>
      </c>
      <c r="R17" s="219">
        <v>0.1</v>
      </c>
      <c r="S17" s="219">
        <v>0.02</v>
      </c>
      <c r="T17" s="219">
        <v>0.12</v>
      </c>
      <c r="U17" s="219">
        <v>0.1</v>
      </c>
      <c r="V17" s="219">
        <v>0.05</v>
      </c>
      <c r="W17" s="251">
        <v>0.05</v>
      </c>
      <c r="X17" s="235"/>
      <c r="Y17" s="269">
        <f>'yr3'!Y17*VLOOKUP($AD$1,Population!$F$3:$H$12,3,FALSE)</f>
        <v>100</v>
      </c>
      <c r="Z17" s="270"/>
      <c r="AA17" s="270"/>
      <c r="AB17" s="270">
        <f>'yr3'!AB17*VLOOKUP($AD$1,Population!$F$3:$H$12,3,FALSE)</f>
        <v>2500</v>
      </c>
      <c r="AC17" s="270">
        <f>'yr3'!AC17*VLOOKUP($AD$1,Population!$F$3:$H$12,3,FALSE)</f>
        <v>500</v>
      </c>
      <c r="AD17" s="271">
        <f>'yr3'!AD17*VLOOKUP($AD$1,Population!$F$3:$H$12,3,FALSE)</f>
        <v>1250</v>
      </c>
      <c r="AE17" s="235"/>
      <c r="AF17" s="264">
        <f t="shared" si="0"/>
        <v>4350</v>
      </c>
      <c r="AG17" s="235"/>
      <c r="AH17" s="235"/>
    </row>
    <row r="18" spans="1:52" x14ac:dyDescent="0.25">
      <c r="A18" s="44"/>
      <c r="B18" s="71">
        <v>4.0999999999999996</v>
      </c>
      <c r="C18" s="45" t="s">
        <v>82</v>
      </c>
      <c r="D18" s="250"/>
      <c r="E18" s="219"/>
      <c r="F18" s="219"/>
      <c r="G18" s="219"/>
      <c r="H18" s="219"/>
      <c r="I18" s="219"/>
      <c r="J18" s="219"/>
      <c r="K18" s="219"/>
      <c r="L18" s="219"/>
      <c r="M18" s="219"/>
      <c r="N18" s="250">
        <v>0.05</v>
      </c>
      <c r="O18" s="219">
        <v>2.5000000000000001E-2</v>
      </c>
      <c r="P18" s="219">
        <v>0.1</v>
      </c>
      <c r="Q18" s="219">
        <v>5.0000000000000001E-3</v>
      </c>
      <c r="R18" s="219">
        <v>5.0000000000000001E-3</v>
      </c>
      <c r="S18" s="219">
        <v>0.15</v>
      </c>
      <c r="T18" s="219">
        <v>0.05</v>
      </c>
      <c r="U18" s="219">
        <v>2.5000000000000001E-2</v>
      </c>
      <c r="V18" s="219">
        <v>5.0000000000000001E-3</v>
      </c>
      <c r="W18" s="251"/>
      <c r="X18" s="235"/>
      <c r="Y18" s="269"/>
      <c r="Z18" s="270"/>
      <c r="AA18" s="270"/>
      <c r="AB18" s="270">
        <f>'yr3'!AB18*VLOOKUP($AD$1,Population!$F$3:$H$12,3,FALSE)</f>
        <v>5000</v>
      </c>
      <c r="AC18" s="270">
        <f>'yr3'!AC18*VLOOKUP($AD$1,Population!$F$3:$H$12,3,FALSE)</f>
        <v>1000</v>
      </c>
      <c r="AD18" s="271">
        <f>'yr3'!AD18*VLOOKUP($AD$1,Population!$F$3:$H$12,3,FALSE)</f>
        <v>4500</v>
      </c>
      <c r="AE18" s="235"/>
      <c r="AF18" s="264">
        <f t="shared" si="0"/>
        <v>10500</v>
      </c>
      <c r="AG18" s="235"/>
      <c r="AH18" s="235"/>
    </row>
    <row r="19" spans="1:52" ht="15.75" thickBot="1" x14ac:dyDescent="0.3">
      <c r="A19" s="44"/>
      <c r="B19" s="72">
        <v>4.2</v>
      </c>
      <c r="C19" s="45" t="s">
        <v>81</v>
      </c>
      <c r="D19" s="250"/>
      <c r="E19" s="219"/>
      <c r="F19" s="219"/>
      <c r="G19" s="219"/>
      <c r="H19" s="219"/>
      <c r="I19" s="219"/>
      <c r="J19" s="219"/>
      <c r="K19" s="219"/>
      <c r="L19" s="219"/>
      <c r="M19" s="219"/>
      <c r="N19" s="250">
        <v>0.05</v>
      </c>
      <c r="O19" s="219">
        <v>2.5000000000000001E-2</v>
      </c>
      <c r="P19" s="219">
        <v>0.1</v>
      </c>
      <c r="Q19" s="219">
        <v>5.0000000000000001E-3</v>
      </c>
      <c r="R19" s="219">
        <v>5.0000000000000001E-3</v>
      </c>
      <c r="S19" s="219">
        <v>0.15</v>
      </c>
      <c r="T19" s="219">
        <v>0.05</v>
      </c>
      <c r="U19" s="219">
        <v>2.5000000000000001E-2</v>
      </c>
      <c r="V19" s="219">
        <v>5.0000000000000001E-3</v>
      </c>
      <c r="W19" s="251"/>
      <c r="X19" s="235"/>
      <c r="Y19" s="269"/>
      <c r="Z19" s="270"/>
      <c r="AA19" s="270"/>
      <c r="AB19" s="270">
        <f>'yr3'!AB19*VLOOKUP($AD$1,Population!$F$3:$H$12,3,FALSE)</f>
        <v>5000</v>
      </c>
      <c r="AC19" s="270">
        <f>'yr3'!AC19*VLOOKUP($AD$1,Population!$F$3:$H$12,3,FALSE)</f>
        <v>1000</v>
      </c>
      <c r="AD19" s="271">
        <f>'yr3'!AD19*VLOOKUP($AD$1,Population!$F$3:$H$12,3,FALSE)</f>
        <v>4500</v>
      </c>
      <c r="AE19" s="235"/>
      <c r="AF19" s="264">
        <f t="shared" si="0"/>
        <v>10500</v>
      </c>
      <c r="AG19" s="235"/>
      <c r="AH19" s="235"/>
    </row>
    <row r="20" spans="1:52" x14ac:dyDescent="0.25">
      <c r="A20" s="44"/>
      <c r="B20" s="54">
        <v>5</v>
      </c>
      <c r="C20" s="54" t="s">
        <v>44</v>
      </c>
      <c r="D20" s="250"/>
      <c r="E20" s="219"/>
      <c r="F20" s="219"/>
      <c r="G20" s="219"/>
      <c r="H20" s="219"/>
      <c r="I20" s="219"/>
      <c r="J20" s="219"/>
      <c r="K20" s="219"/>
      <c r="L20" s="219"/>
      <c r="M20" s="219"/>
      <c r="N20" s="250"/>
      <c r="O20" s="219"/>
      <c r="P20" s="219"/>
      <c r="Q20" s="219">
        <v>0.05</v>
      </c>
      <c r="R20" s="219">
        <v>0.05</v>
      </c>
      <c r="S20" s="219">
        <v>0.1</v>
      </c>
      <c r="T20" s="219"/>
      <c r="U20" s="219"/>
      <c r="V20" s="219"/>
      <c r="W20" s="251">
        <v>0.05</v>
      </c>
      <c r="X20" s="235"/>
      <c r="Y20" s="269"/>
      <c r="Z20" s="270"/>
      <c r="AA20" s="270"/>
      <c r="AB20" s="270">
        <f>'yr3'!AB20*VLOOKUP($AD$1,Population!$F$3:$H$12,3,FALSE)</f>
        <v>2500</v>
      </c>
      <c r="AC20" s="270">
        <f>'yr3'!AC20*VLOOKUP($AD$1,Population!$F$3:$H$12,3,FALSE)</f>
        <v>4000</v>
      </c>
      <c r="AD20" s="271"/>
      <c r="AE20" s="235"/>
      <c r="AF20" s="264">
        <f t="shared" si="0"/>
        <v>6500</v>
      </c>
      <c r="AG20" s="235"/>
      <c r="AH20" s="235"/>
    </row>
    <row r="21" spans="1:52" x14ac:dyDescent="0.25">
      <c r="A21" s="44"/>
      <c r="B21" s="46">
        <v>6</v>
      </c>
      <c r="C21" s="46" t="s">
        <v>20</v>
      </c>
      <c r="D21" s="250"/>
      <c r="E21" s="219"/>
      <c r="F21" s="219"/>
      <c r="G21" s="219"/>
      <c r="H21" s="219"/>
      <c r="I21" s="219"/>
      <c r="J21" s="219"/>
      <c r="K21" s="219"/>
      <c r="L21" s="219"/>
      <c r="M21" s="219"/>
      <c r="N21" s="250"/>
      <c r="O21" s="219">
        <v>0.05</v>
      </c>
      <c r="P21" s="219">
        <v>0.05</v>
      </c>
      <c r="Q21" s="219">
        <v>0.05</v>
      </c>
      <c r="R21" s="219">
        <v>0.05</v>
      </c>
      <c r="S21" s="219"/>
      <c r="T21" s="219"/>
      <c r="U21" s="219"/>
      <c r="V21" s="219"/>
      <c r="W21" s="251">
        <v>0.05</v>
      </c>
      <c r="X21" s="235"/>
      <c r="Y21" s="269"/>
      <c r="Z21" s="270"/>
      <c r="AA21" s="270"/>
      <c r="AB21" s="270">
        <f>'yr3'!AB21*VLOOKUP($AD$1,Population!$F$3:$H$12,3,FALSE)</f>
        <v>500</v>
      </c>
      <c r="AC21" s="270">
        <f>'yr3'!AC21*VLOOKUP($AD$1,Population!$F$3:$H$12,3,FALSE)</f>
        <v>100</v>
      </c>
      <c r="AD21" s="271"/>
      <c r="AE21" s="235"/>
      <c r="AF21" s="264">
        <f t="shared" si="0"/>
        <v>600</v>
      </c>
      <c r="AG21" s="235"/>
      <c r="AH21" s="235"/>
    </row>
    <row r="22" spans="1:52" x14ac:dyDescent="0.25">
      <c r="A22" s="44"/>
      <c r="B22" s="47">
        <v>7</v>
      </c>
      <c r="C22" s="47" t="s">
        <v>21</v>
      </c>
      <c r="D22" s="250"/>
      <c r="E22" s="219"/>
      <c r="F22" s="219"/>
      <c r="G22" s="219"/>
      <c r="H22" s="219"/>
      <c r="I22" s="219"/>
      <c r="J22" s="219"/>
      <c r="K22" s="219"/>
      <c r="L22" s="219"/>
      <c r="M22" s="219"/>
      <c r="N22" s="250">
        <v>0.2</v>
      </c>
      <c r="O22" s="219">
        <v>0.05</v>
      </c>
      <c r="P22" s="219">
        <v>0.1</v>
      </c>
      <c r="Q22" s="219">
        <v>0.05</v>
      </c>
      <c r="R22" s="219">
        <v>0.05</v>
      </c>
      <c r="S22" s="219">
        <v>0.12</v>
      </c>
      <c r="T22" s="219">
        <v>0.15</v>
      </c>
      <c r="U22" s="219">
        <v>0.05</v>
      </c>
      <c r="V22" s="219">
        <v>0.12</v>
      </c>
      <c r="W22" s="251">
        <v>0.1</v>
      </c>
      <c r="X22" s="235"/>
      <c r="Y22" s="269"/>
      <c r="Z22" s="270">
        <f>'yr3'!Z22*VLOOKUP($AD$1,Population!$F$3:$H$12,3,FALSE)</f>
        <v>50</v>
      </c>
      <c r="AA22" s="270"/>
      <c r="AB22" s="270">
        <f>'yr3'!AB22*VLOOKUP($AD$1,Population!$F$3:$H$12,3,FALSE)</f>
        <v>3500</v>
      </c>
      <c r="AC22" s="270">
        <f>'yr3'!AC22*VLOOKUP($AD$1,Population!$F$3:$H$12,3,FALSE)</f>
        <v>700</v>
      </c>
      <c r="AD22" s="271"/>
      <c r="AE22" s="235"/>
      <c r="AF22" s="264">
        <f t="shared" si="0"/>
        <v>4250</v>
      </c>
      <c r="AG22" s="235"/>
      <c r="AH22" s="235"/>
    </row>
    <row r="23" spans="1:52" x14ac:dyDescent="0.25">
      <c r="A23" s="44"/>
      <c r="B23" s="48">
        <v>8</v>
      </c>
      <c r="C23" s="48" t="s">
        <v>22</v>
      </c>
      <c r="D23" s="250"/>
      <c r="E23" s="219"/>
      <c r="F23" s="219"/>
      <c r="G23" s="219"/>
      <c r="H23" s="219"/>
      <c r="I23" s="219"/>
      <c r="J23" s="219"/>
      <c r="K23" s="219"/>
      <c r="L23" s="219"/>
      <c r="M23" s="219"/>
      <c r="N23" s="250"/>
      <c r="O23" s="219"/>
      <c r="P23" s="219"/>
      <c r="Q23" s="219">
        <v>0.05</v>
      </c>
      <c r="R23" s="219">
        <v>0.05</v>
      </c>
      <c r="S23" s="219">
        <v>0.05</v>
      </c>
      <c r="T23" s="219"/>
      <c r="U23" s="219">
        <v>0.05</v>
      </c>
      <c r="V23" s="219">
        <v>0.05</v>
      </c>
      <c r="W23" s="251">
        <v>0.05</v>
      </c>
      <c r="X23" s="235"/>
      <c r="Y23" s="269">
        <f>'yr3'!Y23*VLOOKUP($AD$1,Population!$F$3:$H$12,3,FALSE)</f>
        <v>200</v>
      </c>
      <c r="Z23" s="270"/>
      <c r="AA23" s="270"/>
      <c r="AB23" s="270">
        <f>'yr3'!AB23*VLOOKUP($AD$1,Population!$F$3:$H$12,3,FALSE)</f>
        <v>7500</v>
      </c>
      <c r="AC23" s="270">
        <f>'yr3'!AC23*VLOOKUP($AD$1,Population!$F$3:$H$12,3,FALSE)</f>
        <v>1500</v>
      </c>
      <c r="AD23" s="271"/>
      <c r="AE23" s="235"/>
      <c r="AF23" s="264">
        <f t="shared" si="0"/>
        <v>9200</v>
      </c>
      <c r="AG23" s="235"/>
      <c r="AH23" s="235"/>
    </row>
    <row r="24" spans="1:52" x14ac:dyDescent="0.25">
      <c r="A24" s="44"/>
      <c r="B24" s="49">
        <v>9</v>
      </c>
      <c r="C24" s="49" t="s">
        <v>23</v>
      </c>
      <c r="D24" s="252"/>
      <c r="E24" s="253"/>
      <c r="F24" s="253"/>
      <c r="G24" s="253"/>
      <c r="H24" s="253"/>
      <c r="I24" s="253"/>
      <c r="J24" s="253"/>
      <c r="K24" s="253"/>
      <c r="L24" s="253"/>
      <c r="M24" s="253"/>
      <c r="N24" s="252"/>
      <c r="O24" s="253"/>
      <c r="P24" s="253">
        <v>0.05</v>
      </c>
      <c r="Q24" s="253"/>
      <c r="R24" s="253"/>
      <c r="S24" s="253"/>
      <c r="T24" s="253"/>
      <c r="U24" s="253"/>
      <c r="V24" s="253">
        <v>0.1</v>
      </c>
      <c r="W24" s="254">
        <v>0.01</v>
      </c>
      <c r="X24" s="235"/>
      <c r="Y24" s="258"/>
      <c r="Z24" s="259"/>
      <c r="AA24" s="259"/>
      <c r="AB24" s="259">
        <f>'yr3'!AB24*VLOOKUP($AD$1,Population!$F$3:$H$12,3,FALSE)</f>
        <v>2500</v>
      </c>
      <c r="AC24" s="259">
        <f>'yr3'!AC24*VLOOKUP($AD$1,Population!$F$3:$H$12,3,FALSE)</f>
        <v>500</v>
      </c>
      <c r="AD24" s="260"/>
      <c r="AE24" s="235"/>
      <c r="AF24" s="265">
        <f t="shared" si="0"/>
        <v>3000</v>
      </c>
      <c r="AG24" s="235"/>
      <c r="AH24" s="235"/>
    </row>
    <row r="25" spans="1:52" x14ac:dyDescent="0.25">
      <c r="A25" s="235"/>
      <c r="B25" s="235"/>
      <c r="C25" s="235"/>
      <c r="D25" s="235"/>
      <c r="E25" s="235"/>
      <c r="F25" s="235"/>
      <c r="G25" s="235"/>
      <c r="H25" s="235"/>
      <c r="I25" s="235"/>
      <c r="J25" s="235"/>
      <c r="K25" s="235"/>
      <c r="L25" s="235"/>
      <c r="M25" s="235"/>
      <c r="N25" s="235"/>
      <c r="O25" s="235"/>
      <c r="P25" s="235"/>
      <c r="Q25" s="235"/>
      <c r="R25" s="235"/>
      <c r="S25" s="235"/>
      <c r="T25" s="235"/>
      <c r="U25" s="235"/>
      <c r="V25" s="235"/>
      <c r="W25" s="235"/>
      <c r="X25" s="235"/>
      <c r="Y25" s="235"/>
      <c r="Z25" s="235"/>
      <c r="AA25" s="235"/>
      <c r="AB25" s="235"/>
      <c r="AC25" s="235"/>
      <c r="AD25" s="235"/>
      <c r="AE25" s="235"/>
      <c r="AF25" s="235"/>
      <c r="AG25" s="235"/>
      <c r="AH25" s="235"/>
    </row>
    <row r="26" spans="1:52" hidden="1" x14ac:dyDescent="0.25">
      <c r="A26" s="235" t="s">
        <v>33</v>
      </c>
      <c r="B26" s="235"/>
      <c r="C26" s="235" t="s">
        <v>25</v>
      </c>
      <c r="D26" s="235">
        <v>0.1</v>
      </c>
      <c r="E26" s="235">
        <v>0.05</v>
      </c>
      <c r="F26" s="235">
        <v>0.1</v>
      </c>
      <c r="G26" s="235">
        <v>0.1</v>
      </c>
      <c r="H26" s="235">
        <v>0.1</v>
      </c>
      <c r="I26" s="235">
        <v>0.3</v>
      </c>
      <c r="J26" s="234">
        <v>0.05</v>
      </c>
      <c r="K26" s="234">
        <v>0.05</v>
      </c>
      <c r="L26" s="234">
        <v>0.2</v>
      </c>
      <c r="M26" s="236">
        <v>0.1</v>
      </c>
      <c r="N26" s="235">
        <f t="shared" ref="N26:W26" si="1">D26</f>
        <v>0.1</v>
      </c>
      <c r="O26" s="235">
        <f t="shared" si="1"/>
        <v>0.05</v>
      </c>
      <c r="P26" s="235">
        <f t="shared" si="1"/>
        <v>0.1</v>
      </c>
      <c r="Q26" s="235">
        <f t="shared" si="1"/>
        <v>0.1</v>
      </c>
      <c r="R26" s="235">
        <f t="shared" si="1"/>
        <v>0.1</v>
      </c>
      <c r="S26" s="235">
        <f t="shared" si="1"/>
        <v>0.3</v>
      </c>
      <c r="T26" s="235">
        <f t="shared" si="1"/>
        <v>0.05</v>
      </c>
      <c r="U26" s="235">
        <f t="shared" si="1"/>
        <v>0.05</v>
      </c>
      <c r="V26" s="235">
        <f t="shared" si="1"/>
        <v>0.2</v>
      </c>
      <c r="W26" s="235">
        <f t="shared" si="1"/>
        <v>0.1</v>
      </c>
      <c r="X26" s="235"/>
      <c r="Y26" s="235"/>
      <c r="Z26" s="235"/>
      <c r="AA26" s="235"/>
      <c r="AB26" s="235"/>
      <c r="AC26" s="235"/>
      <c r="AD26" s="235"/>
      <c r="AE26" s="235"/>
      <c r="AF26" s="235"/>
      <c r="AG26" s="235"/>
      <c r="AH26" s="235"/>
    </row>
    <row r="27" spans="1:52" hidden="1" x14ac:dyDescent="0.25">
      <c r="A27" s="235"/>
      <c r="B27" s="235"/>
      <c r="C27" s="235" t="s">
        <v>26</v>
      </c>
      <c r="D27" s="235">
        <v>0.05</v>
      </c>
      <c r="E27" s="235">
        <v>0.01</v>
      </c>
      <c r="F27" s="235">
        <v>0.02</v>
      </c>
      <c r="G27" s="235"/>
      <c r="H27" s="235"/>
      <c r="I27" s="235"/>
      <c r="J27" s="234">
        <v>0.02</v>
      </c>
      <c r="K27" s="234">
        <v>0.1</v>
      </c>
      <c r="L27" s="234">
        <v>0.05</v>
      </c>
      <c r="M27" s="236">
        <v>0.1</v>
      </c>
      <c r="N27" s="235">
        <f t="shared" ref="N27:N28" si="2">D27</f>
        <v>0.05</v>
      </c>
      <c r="O27" s="235">
        <f>E27</f>
        <v>0.01</v>
      </c>
      <c r="P27" s="235">
        <f>F27</f>
        <v>0.02</v>
      </c>
      <c r="Q27" s="235"/>
      <c r="R27" s="235"/>
      <c r="S27" s="235"/>
      <c r="T27" s="235">
        <f>J27</f>
        <v>0.02</v>
      </c>
      <c r="U27" s="235">
        <f>K27</f>
        <v>0.1</v>
      </c>
      <c r="V27" s="235">
        <f>L27</f>
        <v>0.05</v>
      </c>
      <c r="W27" s="235">
        <f>M27</f>
        <v>0.1</v>
      </c>
      <c r="X27" s="235"/>
      <c r="Y27" s="235"/>
      <c r="Z27" s="235"/>
      <c r="AA27" s="235"/>
      <c r="AB27" s="235"/>
      <c r="AC27" s="235"/>
      <c r="AD27" s="235"/>
      <c r="AE27" s="235"/>
      <c r="AF27" s="235"/>
      <c r="AG27" s="235"/>
      <c r="AH27" s="235"/>
    </row>
    <row r="28" spans="1:52" hidden="1" x14ac:dyDescent="0.25">
      <c r="A28" s="235"/>
      <c r="B28" s="235"/>
      <c r="C28" s="235" t="s">
        <v>27</v>
      </c>
      <c r="D28" s="235">
        <v>0.01</v>
      </c>
      <c r="E28" s="235"/>
      <c r="F28" s="235"/>
      <c r="G28" s="235">
        <v>0.05</v>
      </c>
      <c r="H28" s="235">
        <v>0.05</v>
      </c>
      <c r="I28" s="235"/>
      <c r="J28" s="235"/>
      <c r="K28" s="235"/>
      <c r="L28" s="234">
        <v>0.15</v>
      </c>
      <c r="M28" s="236"/>
      <c r="N28" s="235">
        <f t="shared" si="2"/>
        <v>0.01</v>
      </c>
      <c r="O28" s="235"/>
      <c r="P28" s="235"/>
      <c r="Q28" s="235">
        <f>G28</f>
        <v>0.05</v>
      </c>
      <c r="R28" s="235">
        <f>H28</f>
        <v>0.05</v>
      </c>
      <c r="S28" s="235"/>
      <c r="T28" s="235"/>
      <c r="U28" s="235"/>
      <c r="V28" s="235">
        <v>0.1</v>
      </c>
      <c r="W28" s="235"/>
      <c r="X28" s="235"/>
      <c r="Y28" s="235"/>
      <c r="Z28" s="235"/>
      <c r="AA28" s="235"/>
      <c r="AB28" s="235"/>
      <c r="AC28" s="235"/>
      <c r="AD28" s="235"/>
      <c r="AE28" s="235"/>
      <c r="AF28" s="235"/>
      <c r="AG28" s="235"/>
      <c r="AH28" s="235"/>
      <c r="AZ28" s="53"/>
    </row>
    <row r="29" spans="1:52" hidden="1" x14ac:dyDescent="0.25">
      <c r="A29" s="235"/>
      <c r="B29" s="235"/>
      <c r="C29" s="235"/>
      <c r="D29" s="235"/>
      <c r="E29" s="235"/>
      <c r="F29" s="235"/>
      <c r="G29" s="235"/>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Z29" s="53"/>
    </row>
    <row r="30" spans="1:52" x14ac:dyDescent="0.25">
      <c r="A30" s="235" t="s">
        <v>42</v>
      </c>
      <c r="B30" s="235"/>
      <c r="C30" s="235"/>
      <c r="D30" s="247">
        <f>AF5</f>
        <v>0</v>
      </c>
      <c r="E30" s="248">
        <f>AF6</f>
        <v>0</v>
      </c>
      <c r="F30" s="248">
        <f>AF7</f>
        <v>936.5625</v>
      </c>
      <c r="G30" s="248">
        <f>AF8</f>
        <v>2126.25</v>
      </c>
      <c r="H30" s="248">
        <f>AF9</f>
        <v>2126.25</v>
      </c>
      <c r="I30" s="248">
        <f>AF10</f>
        <v>1316.25</v>
      </c>
      <c r="J30" s="248">
        <f>AF11</f>
        <v>121.5</v>
      </c>
      <c r="K30" s="248">
        <f>AF12</f>
        <v>850.50000000000011</v>
      </c>
      <c r="L30" s="248">
        <f>AF13</f>
        <v>1822.5</v>
      </c>
      <c r="M30" s="249">
        <f>AF14</f>
        <v>860.625</v>
      </c>
      <c r="N30" s="248">
        <f>AF15</f>
        <v>0</v>
      </c>
      <c r="O30" s="248">
        <f>AF16</f>
        <v>0</v>
      </c>
      <c r="P30" s="248">
        <f>AF17</f>
        <v>4350</v>
      </c>
      <c r="Q30" s="248">
        <f>AF18</f>
        <v>10500</v>
      </c>
      <c r="R30" s="248">
        <f>AF19</f>
        <v>10500</v>
      </c>
      <c r="S30" s="248">
        <f>AF20</f>
        <v>6500</v>
      </c>
      <c r="T30" s="248">
        <f>AF21</f>
        <v>600</v>
      </c>
      <c r="U30" s="248">
        <f>AF22</f>
        <v>4250</v>
      </c>
      <c r="V30" s="248">
        <f>AF23</f>
        <v>9200</v>
      </c>
      <c r="W30" s="249">
        <f>AF24</f>
        <v>3000</v>
      </c>
      <c r="X30" s="235"/>
      <c r="Y30" s="235"/>
      <c r="Z30" s="235"/>
      <c r="AA30" s="235"/>
      <c r="AB30" s="235"/>
      <c r="AC30" s="235"/>
      <c r="AD30" s="235"/>
      <c r="AE30" s="235"/>
      <c r="AF30" s="235"/>
      <c r="AG30" s="235"/>
      <c r="AH30" s="235"/>
      <c r="AZ30" s="53"/>
    </row>
    <row r="31" spans="1:52" x14ac:dyDescent="0.25">
      <c r="A31" s="234" t="s">
        <v>148</v>
      </c>
      <c r="B31" s="235"/>
      <c r="C31" s="235"/>
      <c r="D31" s="258">
        <f t="array" ref="D31:W31">TRANSPOSE(MMULT(MINVERSE(_xlfn.MUNIT(20)-D5:W24),AF5:AF24))</f>
        <v>372.37955933203136</v>
      </c>
      <c r="E31" s="259">
        <v>769.09052809998116</v>
      </c>
      <c r="F31" s="259">
        <v>2877.3440692994577</v>
      </c>
      <c r="G31" s="259">
        <v>2863.5198708419784</v>
      </c>
      <c r="H31" s="259">
        <v>2863.5198708419775</v>
      </c>
      <c r="I31" s="259">
        <v>1851.1266757372503</v>
      </c>
      <c r="J31" s="259">
        <v>653.58573803349736</v>
      </c>
      <c r="K31" s="259">
        <v>2406.0978030784836</v>
      </c>
      <c r="L31" s="259">
        <v>2510.6581390571696</v>
      </c>
      <c r="M31" s="260">
        <v>1268.2404215865558</v>
      </c>
      <c r="N31" s="259">
        <v>1701.8748502562723</v>
      </c>
      <c r="O31" s="259">
        <v>3432.154287717256</v>
      </c>
      <c r="P31" s="259">
        <v>10375.066785633055</v>
      </c>
      <c r="Q31" s="259">
        <v>13684.409156975689</v>
      </c>
      <c r="R31" s="259">
        <v>13684.409156975689</v>
      </c>
      <c r="S31" s="259">
        <v>9009.996755546852</v>
      </c>
      <c r="T31" s="259">
        <v>2899.3581336596822</v>
      </c>
      <c r="U31" s="259">
        <v>11219.217257372016</v>
      </c>
      <c r="V31" s="259">
        <v>12442.587137513799</v>
      </c>
      <c r="W31" s="260">
        <v>4811.123285891952</v>
      </c>
      <c r="X31" s="235"/>
      <c r="Y31" s="235"/>
      <c r="Z31" s="235"/>
      <c r="AA31" s="235"/>
      <c r="AB31" s="235"/>
      <c r="AC31" s="235"/>
      <c r="AD31" s="235"/>
      <c r="AE31" s="235"/>
      <c r="AF31" s="235"/>
      <c r="AG31" s="235"/>
      <c r="AH31" s="235"/>
      <c r="AZ31" s="53"/>
    </row>
    <row r="32" spans="1:52" hidden="1" x14ac:dyDescent="0.25">
      <c r="A32" s="235"/>
      <c r="B32" s="235"/>
      <c r="C32" s="235"/>
      <c r="D32" s="235"/>
      <c r="E32" s="235"/>
      <c r="F32" s="235"/>
      <c r="G32" s="235"/>
      <c r="H32" s="235"/>
      <c r="I32" s="235"/>
      <c r="J32" s="235"/>
      <c r="K32" s="235"/>
      <c r="L32" s="235"/>
      <c r="M32" s="235"/>
      <c r="N32" s="235"/>
      <c r="O32" s="235"/>
      <c r="P32" s="235"/>
      <c r="Q32" s="235"/>
      <c r="R32" s="235"/>
      <c r="S32" s="235"/>
      <c r="T32" s="235"/>
      <c r="U32" s="235"/>
      <c r="V32" s="235"/>
      <c r="W32" s="235"/>
      <c r="X32" s="235"/>
      <c r="Y32" s="235"/>
      <c r="Z32" s="235"/>
      <c r="AA32" s="235"/>
      <c r="AB32" s="235"/>
      <c r="AC32" s="235"/>
      <c r="AD32" s="235"/>
      <c r="AE32" s="235"/>
      <c r="AF32" s="235"/>
      <c r="AG32" s="235"/>
      <c r="AH32" s="235"/>
      <c r="AZ32" s="53"/>
    </row>
    <row r="33" spans="1:52" hidden="1" x14ac:dyDescent="0.25">
      <c r="A33" s="235"/>
      <c r="B33" s="235"/>
      <c r="C33" s="235" t="s">
        <v>28</v>
      </c>
      <c r="D33" s="235"/>
      <c r="E33" s="235"/>
      <c r="F33" s="235"/>
      <c r="G33" s="235"/>
      <c r="H33" s="235"/>
      <c r="I33" s="235"/>
      <c r="J33" s="235"/>
      <c r="K33" s="235"/>
      <c r="L33" s="235"/>
      <c r="M33" s="236"/>
      <c r="N33" s="235"/>
      <c r="O33" s="235"/>
      <c r="P33" s="235"/>
      <c r="Q33" s="235"/>
      <c r="R33" s="235"/>
      <c r="S33" s="235"/>
      <c r="T33" s="235"/>
      <c r="U33" s="235"/>
      <c r="V33" s="235"/>
      <c r="W33" s="235"/>
      <c r="X33" s="235"/>
      <c r="Y33" s="235"/>
      <c r="Z33" s="235"/>
      <c r="AA33" s="235"/>
      <c r="AB33" s="235"/>
      <c r="AC33" s="235"/>
      <c r="AD33" s="235"/>
      <c r="AE33" s="235"/>
      <c r="AF33" s="235"/>
      <c r="AG33" s="235"/>
      <c r="AH33" s="235"/>
      <c r="AZ33" s="53"/>
    </row>
    <row r="34" spans="1:52" hidden="1" x14ac:dyDescent="0.25">
      <c r="A34" s="235"/>
      <c r="B34" s="235"/>
      <c r="C34" s="235" t="s">
        <v>29</v>
      </c>
      <c r="D34" s="235"/>
      <c r="E34" s="235"/>
      <c r="F34" s="235"/>
      <c r="G34" s="235"/>
      <c r="H34" s="235"/>
      <c r="I34" s="235"/>
      <c r="J34" s="235"/>
      <c r="K34" s="235"/>
      <c r="L34" s="235"/>
      <c r="M34" s="236"/>
      <c r="N34" s="235"/>
      <c r="O34" s="235"/>
      <c r="P34" s="235"/>
      <c r="Q34" s="235"/>
      <c r="R34" s="235"/>
      <c r="S34" s="235"/>
      <c r="T34" s="235"/>
      <c r="U34" s="235"/>
      <c r="V34" s="235"/>
      <c r="W34" s="235"/>
      <c r="X34" s="235"/>
      <c r="Y34" s="235"/>
      <c r="Z34" s="235"/>
      <c r="AA34" s="235"/>
      <c r="AB34" s="235"/>
      <c r="AC34" s="235"/>
      <c r="AD34" s="235"/>
      <c r="AE34" s="235"/>
      <c r="AF34" s="235"/>
      <c r="AG34" s="235"/>
      <c r="AH34" s="235"/>
      <c r="AZ34" s="53"/>
    </row>
    <row r="35" spans="1:52" hidden="1" x14ac:dyDescent="0.25">
      <c r="A35" s="235"/>
      <c r="B35" s="235"/>
      <c r="C35" s="235" t="s">
        <v>30</v>
      </c>
      <c r="D35" s="235"/>
      <c r="E35" s="235"/>
      <c r="F35" s="235"/>
      <c r="G35" s="235"/>
      <c r="H35" s="235"/>
      <c r="I35" s="235"/>
      <c r="J35" s="235"/>
      <c r="K35" s="235"/>
      <c r="L35" s="235"/>
      <c r="M35" s="236"/>
      <c r="N35" s="235"/>
      <c r="O35" s="235"/>
      <c r="P35" s="235"/>
      <c r="Q35" s="235"/>
      <c r="R35" s="235"/>
      <c r="S35" s="235"/>
      <c r="T35" s="235"/>
      <c r="U35" s="235"/>
      <c r="V35" s="235"/>
      <c r="W35" s="235"/>
      <c r="X35" s="235"/>
      <c r="Y35" s="235"/>
      <c r="Z35" s="235"/>
      <c r="AA35" s="235"/>
      <c r="AB35" s="235"/>
      <c r="AC35" s="235"/>
      <c r="AD35" s="235"/>
      <c r="AE35" s="235"/>
      <c r="AF35" s="235"/>
      <c r="AG35" s="235"/>
      <c r="AH35" s="235"/>
      <c r="AZ35" s="53"/>
    </row>
    <row r="36" spans="1:52" hidden="1" x14ac:dyDescent="0.25">
      <c r="A36" s="235"/>
      <c r="B36" s="235"/>
      <c r="C36" s="235" t="s">
        <v>31</v>
      </c>
      <c r="D36" s="235"/>
      <c r="E36" s="235"/>
      <c r="F36" s="235"/>
      <c r="G36" s="235"/>
      <c r="H36" s="235"/>
      <c r="I36" s="235"/>
      <c r="J36" s="235"/>
      <c r="K36" s="235"/>
      <c r="L36" s="235"/>
      <c r="M36" s="236"/>
      <c r="N36" s="235"/>
      <c r="O36" s="235"/>
      <c r="P36" s="235"/>
      <c r="Q36" s="235"/>
      <c r="R36" s="235"/>
      <c r="S36" s="235"/>
      <c r="T36" s="235"/>
      <c r="U36" s="235"/>
      <c r="V36" s="235"/>
      <c r="W36" s="235"/>
      <c r="X36" s="235"/>
      <c r="Y36" s="235"/>
      <c r="Z36" s="235"/>
      <c r="AA36" s="235"/>
      <c r="AB36" s="235"/>
      <c r="AC36" s="235"/>
      <c r="AD36" s="235"/>
      <c r="AE36" s="235"/>
      <c r="AF36" s="235"/>
      <c r="AG36" s="235"/>
      <c r="AH36" s="235"/>
      <c r="AZ36" s="53"/>
    </row>
    <row r="37" spans="1:52" hidden="1" x14ac:dyDescent="0.25">
      <c r="A37" s="235"/>
      <c r="B37" s="235"/>
      <c r="C37" s="235" t="s">
        <v>32</v>
      </c>
      <c r="D37" s="235"/>
      <c r="E37" s="235"/>
      <c r="F37" s="235"/>
      <c r="G37" s="235"/>
      <c r="H37" s="235"/>
      <c r="I37" s="235"/>
      <c r="J37" s="235"/>
      <c r="K37" s="235"/>
      <c r="L37" s="235"/>
      <c r="M37" s="236"/>
      <c r="N37" s="235"/>
      <c r="O37" s="235"/>
      <c r="P37" s="235"/>
      <c r="Q37" s="235"/>
      <c r="R37" s="235"/>
      <c r="S37" s="235"/>
      <c r="T37" s="235"/>
      <c r="U37" s="235"/>
      <c r="V37" s="235"/>
      <c r="W37" s="235"/>
      <c r="X37" s="235"/>
      <c r="Y37" s="235"/>
      <c r="Z37" s="235"/>
      <c r="AA37" s="235"/>
      <c r="AB37" s="235"/>
      <c r="AC37" s="235"/>
      <c r="AD37" s="235"/>
      <c r="AE37" s="235"/>
      <c r="AF37" s="235"/>
      <c r="AG37" s="235"/>
      <c r="AH37" s="235"/>
      <c r="AZ37" s="53"/>
    </row>
    <row r="38" spans="1:52" s="5" customFormat="1" x14ac:dyDescent="0.25">
      <c r="A38" s="235"/>
      <c r="B38" s="235"/>
      <c r="C38" s="235"/>
      <c r="D38" s="235"/>
      <c r="E38" s="235"/>
      <c r="F38" s="235"/>
      <c r="G38" s="235"/>
      <c r="H38" s="235"/>
      <c r="I38" s="235"/>
      <c r="J38" s="235"/>
      <c r="K38" s="235"/>
      <c r="L38" s="235"/>
      <c r="M38" s="234"/>
      <c r="N38" s="235"/>
      <c r="O38" s="235"/>
      <c r="P38" s="235"/>
      <c r="Q38" s="235"/>
      <c r="R38" s="235"/>
      <c r="S38" s="235"/>
      <c r="T38" s="235"/>
      <c r="U38" s="235"/>
      <c r="V38" s="235"/>
      <c r="W38" s="235"/>
      <c r="X38" s="235"/>
      <c r="Y38" s="235"/>
      <c r="Z38" s="235"/>
      <c r="AA38" s="235"/>
      <c r="AB38" s="235"/>
      <c r="AC38" s="235"/>
      <c r="AD38" s="235"/>
      <c r="AE38" s="235"/>
      <c r="AF38" s="235"/>
      <c r="AG38" s="235"/>
      <c r="AH38" s="235"/>
      <c r="AZ38" s="73"/>
    </row>
    <row r="39" spans="1:52" x14ac:dyDescent="0.25">
      <c r="A39" s="235" t="s">
        <v>83</v>
      </c>
      <c r="B39" s="235"/>
      <c r="C39" s="235"/>
      <c r="D39" s="235"/>
      <c r="E39" s="235"/>
      <c r="F39" s="235"/>
      <c r="G39" s="235"/>
      <c r="H39" s="235"/>
      <c r="I39" s="235"/>
      <c r="J39" s="235"/>
      <c r="K39" s="235"/>
      <c r="L39" s="235"/>
      <c r="M39" s="235"/>
      <c r="N39" s="235"/>
      <c r="O39" s="235"/>
      <c r="P39" s="235"/>
      <c r="Q39" s="235"/>
      <c r="R39" s="235"/>
      <c r="S39" s="235"/>
      <c r="T39" s="235"/>
      <c r="U39" s="235"/>
      <c r="V39" s="235"/>
      <c r="W39" s="235"/>
      <c r="X39" s="235"/>
      <c r="Y39" s="235"/>
      <c r="Z39" s="235"/>
      <c r="AA39" s="235"/>
      <c r="AB39" s="235"/>
      <c r="AC39" s="235"/>
      <c r="AD39" s="235"/>
      <c r="AE39" s="235"/>
      <c r="AF39" s="235"/>
      <c r="AG39" s="235"/>
      <c r="AH39" s="235"/>
      <c r="AZ39" s="53"/>
    </row>
    <row r="40" spans="1:52" x14ac:dyDescent="0.25">
      <c r="A40" s="235"/>
      <c r="B40" s="235" t="s">
        <v>45</v>
      </c>
      <c r="C40" s="235"/>
      <c r="D40" s="247">
        <v>1.2</v>
      </c>
      <c r="E40" s="248">
        <v>1</v>
      </c>
      <c r="F40" s="248">
        <v>1</v>
      </c>
      <c r="G40" s="248">
        <v>0.5</v>
      </c>
      <c r="H40" s="248">
        <v>0.5</v>
      </c>
      <c r="I40" s="248">
        <v>0.3</v>
      </c>
      <c r="J40" s="248">
        <v>0.5</v>
      </c>
      <c r="K40" s="248">
        <v>1.2</v>
      </c>
      <c r="L40" s="248">
        <v>0.7</v>
      </c>
      <c r="M40" s="249">
        <v>0.8</v>
      </c>
      <c r="N40" s="248">
        <f t="shared" ref="N40:W43" si="3">D40</f>
        <v>1.2</v>
      </c>
      <c r="O40" s="248">
        <f t="shared" si="3"/>
        <v>1</v>
      </c>
      <c r="P40" s="248">
        <f t="shared" si="3"/>
        <v>1</v>
      </c>
      <c r="Q40" s="248">
        <f t="shared" si="3"/>
        <v>0.5</v>
      </c>
      <c r="R40" s="248">
        <f t="shared" si="3"/>
        <v>0.5</v>
      </c>
      <c r="S40" s="248">
        <f t="shared" si="3"/>
        <v>0.3</v>
      </c>
      <c r="T40" s="248">
        <f t="shared" si="3"/>
        <v>0.5</v>
      </c>
      <c r="U40" s="248">
        <f t="shared" si="3"/>
        <v>1.2</v>
      </c>
      <c r="V40" s="248">
        <f t="shared" si="3"/>
        <v>0.7</v>
      </c>
      <c r="W40" s="249">
        <f t="shared" si="3"/>
        <v>0.8</v>
      </c>
      <c r="X40" s="235"/>
      <c r="Y40" s="235"/>
      <c r="Z40" s="235"/>
      <c r="AA40" s="235"/>
      <c r="AB40" s="235"/>
      <c r="AC40" s="235" t="s">
        <v>55</v>
      </c>
      <c r="AD40" s="235"/>
      <c r="AE40" s="235"/>
      <c r="AF40" s="235"/>
      <c r="AG40" s="235"/>
      <c r="AH40" s="235"/>
      <c r="AZ40" s="53"/>
    </row>
    <row r="41" spans="1:52" x14ac:dyDescent="0.25">
      <c r="A41" s="235"/>
      <c r="B41" s="235" t="s">
        <v>47</v>
      </c>
      <c r="C41" s="235"/>
      <c r="D41" s="250">
        <f>(SUM(D6:D8)*$AC$41)/$Z$41</f>
        <v>4.0000000000000008E-2</v>
      </c>
      <c r="E41" s="219">
        <f>(SUM(E6:E8)*$AC$41)/$Z$41</f>
        <v>0.05</v>
      </c>
      <c r="F41" s="219">
        <f>(SUM(F6:F8)*$AC$41)/$Z$41</f>
        <v>0.12000000000000002</v>
      </c>
      <c r="G41" s="261">
        <f>Substitution_total!V6/G31</f>
        <v>46.721045778586017</v>
      </c>
      <c r="H41" s="219">
        <f t="shared" ref="H41:M41" si="4">(SUM(H6:H8)*$AC$41)/$Z$41</f>
        <v>6.2000000000000013E-2</v>
      </c>
      <c r="I41" s="219">
        <f t="shared" si="4"/>
        <v>6.7999999999999991E-2</v>
      </c>
      <c r="J41" s="219">
        <f t="shared" si="4"/>
        <v>6.7999999999999991E-2</v>
      </c>
      <c r="K41" s="219">
        <f t="shared" si="4"/>
        <v>0.05</v>
      </c>
      <c r="L41" s="219">
        <f t="shared" si="4"/>
        <v>2.2000000000000002E-2</v>
      </c>
      <c r="M41" s="251">
        <f t="shared" si="4"/>
        <v>2.4000000000000004E-2</v>
      </c>
      <c r="N41" s="219">
        <f>D41</f>
        <v>4.0000000000000008E-2</v>
      </c>
      <c r="O41" s="219">
        <f t="shared" si="3"/>
        <v>0.05</v>
      </c>
      <c r="P41" s="219">
        <f>F41</f>
        <v>0.12000000000000002</v>
      </c>
      <c r="Q41" s="219">
        <f>G41</f>
        <v>46.721045778586017</v>
      </c>
      <c r="R41" s="219">
        <f t="shared" si="3"/>
        <v>6.2000000000000013E-2</v>
      </c>
      <c r="S41" s="219">
        <f t="shared" si="3"/>
        <v>6.7999999999999991E-2</v>
      </c>
      <c r="T41" s="219">
        <f t="shared" si="3"/>
        <v>6.7999999999999991E-2</v>
      </c>
      <c r="U41" s="219">
        <f t="shared" si="3"/>
        <v>0.05</v>
      </c>
      <c r="V41" s="219">
        <f t="shared" si="3"/>
        <v>2.2000000000000002E-2</v>
      </c>
      <c r="W41" s="251">
        <f t="shared" si="3"/>
        <v>2.4000000000000004E-2</v>
      </c>
      <c r="X41" s="235"/>
      <c r="Y41" s="235" t="s">
        <v>49</v>
      </c>
      <c r="Z41" s="235">
        <v>1</v>
      </c>
      <c r="AA41" s="235" t="s">
        <v>50</v>
      </c>
      <c r="AB41" s="235"/>
      <c r="AC41" s="235">
        <v>0.4</v>
      </c>
      <c r="AD41" s="235"/>
      <c r="AE41" s="235"/>
      <c r="AF41" s="235"/>
      <c r="AG41" s="235"/>
      <c r="AH41" s="235"/>
      <c r="AZ41" s="53"/>
    </row>
    <row r="42" spans="1:52" x14ac:dyDescent="0.25">
      <c r="A42" s="235"/>
      <c r="B42" s="235" t="s">
        <v>101</v>
      </c>
      <c r="C42" s="235"/>
      <c r="D42" s="250">
        <f>(SUM(D6:D8)*$AC$42)/$Z$42</f>
        <v>0.13333333333333336</v>
      </c>
      <c r="E42" s="219">
        <f t="shared" ref="E42:M42" si="5">(SUM(E6:E8)*$AC$42)/$Z$42</f>
        <v>0.16666666666666669</v>
      </c>
      <c r="F42" s="219">
        <f t="shared" si="5"/>
        <v>0.40000000000000008</v>
      </c>
      <c r="G42" s="261">
        <f>Substitution_total!W6/G31</f>
        <v>89.962593069654076</v>
      </c>
      <c r="H42" s="219">
        <f t="shared" si="5"/>
        <v>0.20666666666666672</v>
      </c>
      <c r="I42" s="219">
        <f t="shared" si="5"/>
        <v>0.22666666666666666</v>
      </c>
      <c r="J42" s="219">
        <f t="shared" si="5"/>
        <v>0.22666666666666666</v>
      </c>
      <c r="K42" s="219">
        <f>(SUM(K6:K8)*$AC$42)/$Z$42</f>
        <v>0.16666666666666669</v>
      </c>
      <c r="L42" s="219">
        <f t="shared" si="5"/>
        <v>7.3333333333333348E-2</v>
      </c>
      <c r="M42" s="251">
        <f t="shared" si="5"/>
        <v>8.0000000000000016E-2</v>
      </c>
      <c r="N42" s="219">
        <f>D42</f>
        <v>0.13333333333333336</v>
      </c>
      <c r="O42" s="219">
        <f t="shared" si="3"/>
        <v>0.16666666666666669</v>
      </c>
      <c r="P42" s="219">
        <f t="shared" si="3"/>
        <v>0.40000000000000008</v>
      </c>
      <c r="Q42" s="219">
        <f t="shared" si="3"/>
        <v>89.962593069654076</v>
      </c>
      <c r="R42" s="219">
        <f t="shared" si="3"/>
        <v>0.20666666666666672</v>
      </c>
      <c r="S42" s="219">
        <f t="shared" si="3"/>
        <v>0.22666666666666666</v>
      </c>
      <c r="T42" s="219">
        <f t="shared" si="3"/>
        <v>0.22666666666666666</v>
      </c>
      <c r="U42" s="219">
        <f t="shared" si="3"/>
        <v>0.16666666666666669</v>
      </c>
      <c r="V42" s="219">
        <f t="shared" si="3"/>
        <v>7.3333333333333348E-2</v>
      </c>
      <c r="W42" s="251">
        <f t="shared" si="3"/>
        <v>8.0000000000000016E-2</v>
      </c>
      <c r="X42" s="235"/>
      <c r="Y42" s="235" t="s">
        <v>105</v>
      </c>
      <c r="Z42" s="235">
        <v>0.3</v>
      </c>
      <c r="AA42" s="235" t="s">
        <v>106</v>
      </c>
      <c r="AB42" s="235"/>
      <c r="AC42" s="235">
        <v>0.4</v>
      </c>
      <c r="AD42" s="235"/>
      <c r="AE42" s="235"/>
      <c r="AF42" s="235"/>
      <c r="AG42" s="235"/>
      <c r="AH42" s="235"/>
      <c r="AZ42" s="53"/>
    </row>
    <row r="43" spans="1:52" x14ac:dyDescent="0.25">
      <c r="A43" s="235"/>
      <c r="B43" s="235" t="s">
        <v>48</v>
      </c>
      <c r="C43" s="235"/>
      <c r="D43" s="252">
        <f>(SUM(D6:D8)*$AC$43)/$Z$43</f>
        <v>4.0000000000000008E-2</v>
      </c>
      <c r="E43" s="253">
        <f>(SUM(E6:E8)*$AC$43)/$Z$43</f>
        <v>0.05</v>
      </c>
      <c r="F43" s="253">
        <f t="shared" ref="F43:M43" si="6">(SUM(F6:F8)*$AC$43)/$Z$43</f>
        <v>0.12000000000000002</v>
      </c>
      <c r="G43" s="262">
        <f>Substitution_total!X6/G31</f>
        <v>3.3637372943578621</v>
      </c>
      <c r="H43" s="253">
        <f t="shared" si="6"/>
        <v>6.2000000000000013E-2</v>
      </c>
      <c r="I43" s="253">
        <f t="shared" si="6"/>
        <v>6.7999999999999991E-2</v>
      </c>
      <c r="J43" s="253">
        <f t="shared" si="6"/>
        <v>6.7999999999999991E-2</v>
      </c>
      <c r="K43" s="253">
        <f t="shared" si="6"/>
        <v>0.05</v>
      </c>
      <c r="L43" s="253">
        <f t="shared" si="6"/>
        <v>2.2000000000000002E-2</v>
      </c>
      <c r="M43" s="254">
        <f t="shared" si="6"/>
        <v>2.4000000000000004E-2</v>
      </c>
      <c r="N43" s="253">
        <f>D43</f>
        <v>4.0000000000000008E-2</v>
      </c>
      <c r="O43" s="253">
        <f>E43</f>
        <v>0.05</v>
      </c>
      <c r="P43" s="253">
        <f>F43</f>
        <v>0.12000000000000002</v>
      </c>
      <c r="Q43" s="253">
        <f>G43</f>
        <v>3.3637372943578621</v>
      </c>
      <c r="R43" s="253">
        <f t="shared" si="3"/>
        <v>6.2000000000000013E-2</v>
      </c>
      <c r="S43" s="253">
        <f t="shared" si="3"/>
        <v>6.7999999999999991E-2</v>
      </c>
      <c r="T43" s="253">
        <f t="shared" si="3"/>
        <v>6.7999999999999991E-2</v>
      </c>
      <c r="U43" s="253">
        <f t="shared" si="3"/>
        <v>0.05</v>
      </c>
      <c r="V43" s="253">
        <f t="shared" si="3"/>
        <v>2.2000000000000002E-2</v>
      </c>
      <c r="W43" s="254">
        <f t="shared" si="3"/>
        <v>2.4000000000000004E-2</v>
      </c>
      <c r="X43" s="235"/>
      <c r="Y43" s="235" t="s">
        <v>51</v>
      </c>
      <c r="Z43" s="235">
        <v>0.5</v>
      </c>
      <c r="AA43" s="235" t="s">
        <v>52</v>
      </c>
      <c r="AB43" s="235"/>
      <c r="AC43" s="235">
        <v>0.2</v>
      </c>
      <c r="AD43" s="235"/>
      <c r="AE43" s="235"/>
      <c r="AF43" s="235"/>
      <c r="AG43" s="235"/>
      <c r="AH43" s="235"/>
      <c r="AZ43" s="53"/>
    </row>
    <row r="44" spans="1:52" x14ac:dyDescent="0.25">
      <c r="A44" s="235"/>
      <c r="B44" s="235"/>
      <c r="C44" s="235"/>
      <c r="D44" s="235"/>
      <c r="E44" s="235"/>
      <c r="F44" s="235"/>
      <c r="G44" s="235"/>
      <c r="H44" s="235"/>
      <c r="I44" s="235"/>
      <c r="J44" s="235"/>
      <c r="K44" s="235"/>
      <c r="L44" s="235"/>
      <c r="M44" s="235"/>
      <c r="N44" s="235"/>
      <c r="O44" s="235"/>
      <c r="P44" s="235"/>
      <c r="Q44" s="235"/>
      <c r="R44" s="235"/>
      <c r="S44" s="235"/>
      <c r="T44" s="235"/>
      <c r="U44" s="235"/>
      <c r="V44" s="235"/>
      <c r="W44" s="235"/>
      <c r="X44" s="235"/>
      <c r="Y44" s="235"/>
      <c r="Z44" s="235"/>
      <c r="AA44" s="235"/>
      <c r="AB44" s="235"/>
      <c r="AC44" s="235"/>
      <c r="AD44" s="235"/>
      <c r="AE44" s="235"/>
      <c r="AF44" s="235"/>
      <c r="AG44" s="235"/>
      <c r="AH44" s="235"/>
      <c r="AZ44" s="53"/>
    </row>
    <row r="45" spans="1:52" x14ac:dyDescent="0.25">
      <c r="A45" s="235" t="s">
        <v>36</v>
      </c>
      <c r="B45" s="235"/>
      <c r="C45" s="235"/>
      <c r="D45" s="247">
        <f>D40*D31</f>
        <v>446.85547119843761</v>
      </c>
      <c r="E45" s="248">
        <f t="shared" ref="E45:W45" si="7">E40*E31</f>
        <v>769.09052809998116</v>
      </c>
      <c r="F45" s="248">
        <f t="shared" si="7"/>
        <v>2877.3440692994577</v>
      </c>
      <c r="G45" s="248">
        <f t="shared" si="7"/>
        <v>1431.7599354209892</v>
      </c>
      <c r="H45" s="248">
        <f t="shared" si="7"/>
        <v>1431.7599354209888</v>
      </c>
      <c r="I45" s="248">
        <f t="shared" si="7"/>
        <v>555.33800272117503</v>
      </c>
      <c r="J45" s="248">
        <f t="shared" si="7"/>
        <v>326.79286901674868</v>
      </c>
      <c r="K45" s="248">
        <f t="shared" si="7"/>
        <v>2887.3173636941801</v>
      </c>
      <c r="L45" s="248">
        <f t="shared" si="7"/>
        <v>1757.4606973400187</v>
      </c>
      <c r="M45" s="249">
        <f t="shared" si="7"/>
        <v>1014.5923372692447</v>
      </c>
      <c r="N45" s="248">
        <f t="shared" si="7"/>
        <v>2042.2498203075268</v>
      </c>
      <c r="O45" s="248">
        <f t="shared" si="7"/>
        <v>3432.154287717256</v>
      </c>
      <c r="P45" s="248">
        <f t="shared" si="7"/>
        <v>10375.066785633055</v>
      </c>
      <c r="Q45" s="248">
        <f t="shared" si="7"/>
        <v>6842.2045784878446</v>
      </c>
      <c r="R45" s="248">
        <f t="shared" si="7"/>
        <v>6842.2045784878446</v>
      </c>
      <c r="S45" s="248">
        <f t="shared" si="7"/>
        <v>2702.9990266640557</v>
      </c>
      <c r="T45" s="248">
        <f t="shared" si="7"/>
        <v>1449.6790668298411</v>
      </c>
      <c r="U45" s="248">
        <f t="shared" si="7"/>
        <v>13463.060708846418</v>
      </c>
      <c r="V45" s="248">
        <f t="shared" si="7"/>
        <v>8709.8109962596591</v>
      </c>
      <c r="W45" s="249">
        <f t="shared" si="7"/>
        <v>3848.8986287135617</v>
      </c>
      <c r="X45" s="235"/>
      <c r="Y45" s="235"/>
      <c r="Z45" s="235"/>
      <c r="AA45" s="235"/>
      <c r="AB45" s="235"/>
      <c r="AC45" s="235"/>
      <c r="AD45" s="235"/>
      <c r="AE45" s="235"/>
      <c r="AF45" s="235"/>
      <c r="AG45" s="235"/>
      <c r="AH45" s="235"/>
      <c r="AZ45" s="53"/>
    </row>
    <row r="46" spans="1:52" x14ac:dyDescent="0.25">
      <c r="A46" s="235" t="s">
        <v>37</v>
      </c>
      <c r="B46" s="235"/>
      <c r="C46" s="235" t="s">
        <v>102</v>
      </c>
      <c r="D46" s="250">
        <f>D41*D31</f>
        <v>14.895182373281257</v>
      </c>
      <c r="E46" s="219">
        <f t="shared" ref="E46:W46" si="8">E41*E31</f>
        <v>38.454526404999058</v>
      </c>
      <c r="F46" s="219">
        <f t="shared" si="8"/>
        <v>345.281288315935</v>
      </c>
      <c r="G46" s="219">
        <f t="shared" si="8"/>
        <v>133786.64297349879</v>
      </c>
      <c r="H46" s="219">
        <f t="shared" si="8"/>
        <v>177.53823199220264</v>
      </c>
      <c r="I46" s="219">
        <f t="shared" si="8"/>
        <v>125.87661395013301</v>
      </c>
      <c r="J46" s="219">
        <f t="shared" si="8"/>
        <v>44.443830186277815</v>
      </c>
      <c r="K46" s="219">
        <f t="shared" si="8"/>
        <v>120.30489015392419</v>
      </c>
      <c r="L46" s="219">
        <f t="shared" si="8"/>
        <v>55.234479059257737</v>
      </c>
      <c r="M46" s="251">
        <f t="shared" si="8"/>
        <v>30.437770118077346</v>
      </c>
      <c r="N46" s="219">
        <f t="shared" si="8"/>
        <v>68.074994010250904</v>
      </c>
      <c r="O46" s="219">
        <f t="shared" si="8"/>
        <v>171.60771438586281</v>
      </c>
      <c r="P46" s="219">
        <f t="shared" si="8"/>
        <v>1245.0080142759668</v>
      </c>
      <c r="Q46" s="219">
        <f t="shared" si="8"/>
        <v>639349.90667596285</v>
      </c>
      <c r="R46" s="219">
        <f t="shared" si="8"/>
        <v>848.43336773249291</v>
      </c>
      <c r="S46" s="219">
        <f t="shared" si="8"/>
        <v>612.67977937718581</v>
      </c>
      <c r="T46" s="219">
        <f t="shared" si="8"/>
        <v>197.15635308885837</v>
      </c>
      <c r="U46" s="219">
        <f t="shared" si="8"/>
        <v>560.96086286860088</v>
      </c>
      <c r="V46" s="219">
        <f t="shared" si="8"/>
        <v>273.73691702530363</v>
      </c>
      <c r="W46" s="251">
        <f t="shared" si="8"/>
        <v>115.46695886140687</v>
      </c>
      <c r="X46" s="235"/>
      <c r="Y46" s="235"/>
      <c r="Z46" s="235"/>
      <c r="AA46" s="235"/>
      <c r="AB46" s="235"/>
      <c r="AC46" s="235"/>
      <c r="AD46" s="235"/>
      <c r="AE46" s="235"/>
      <c r="AF46" s="235"/>
      <c r="AG46" s="235"/>
      <c r="AH46" s="235"/>
      <c r="AZ46" s="53"/>
    </row>
    <row r="47" spans="1:52" x14ac:dyDescent="0.25">
      <c r="A47" s="235"/>
      <c r="B47" s="235"/>
      <c r="C47" s="235" t="s">
        <v>103</v>
      </c>
      <c r="D47" s="250">
        <f>D42*D31</f>
        <v>49.650607910937524</v>
      </c>
      <c r="E47" s="219">
        <f t="shared" ref="E47:W47" si="9">E42*E31</f>
        <v>128.18175468333021</v>
      </c>
      <c r="F47" s="219">
        <f t="shared" si="9"/>
        <v>1150.9376277197832</v>
      </c>
      <c r="G47" s="219">
        <f t="shared" si="9"/>
        <v>257609.67288742532</v>
      </c>
      <c r="H47" s="219">
        <f t="shared" si="9"/>
        <v>591.79410664067552</v>
      </c>
      <c r="I47" s="219">
        <f t="shared" si="9"/>
        <v>419.58871316711003</v>
      </c>
      <c r="J47" s="219">
        <f t="shared" si="9"/>
        <v>148.14610062092606</v>
      </c>
      <c r="K47" s="219">
        <f t="shared" si="9"/>
        <v>401.01630051308064</v>
      </c>
      <c r="L47" s="219">
        <f t="shared" si="9"/>
        <v>184.11493019752581</v>
      </c>
      <c r="M47" s="251">
        <f t="shared" si="9"/>
        <v>101.45923372692448</v>
      </c>
      <c r="N47" s="219">
        <f t="shared" si="9"/>
        <v>226.91664670083637</v>
      </c>
      <c r="O47" s="219">
        <f t="shared" si="9"/>
        <v>572.02571461954278</v>
      </c>
      <c r="P47" s="219">
        <f t="shared" si="9"/>
        <v>4150.026714253223</v>
      </c>
      <c r="Q47" s="219">
        <f t="shared" si="9"/>
        <v>1231084.9323876519</v>
      </c>
      <c r="R47" s="219">
        <f t="shared" si="9"/>
        <v>2828.1112257749764</v>
      </c>
      <c r="S47" s="219">
        <f t="shared" si="9"/>
        <v>2042.2659312572864</v>
      </c>
      <c r="T47" s="219">
        <f t="shared" si="9"/>
        <v>657.18784362952795</v>
      </c>
      <c r="U47" s="219">
        <f t="shared" si="9"/>
        <v>1869.8695428953363</v>
      </c>
      <c r="V47" s="219">
        <f t="shared" si="9"/>
        <v>912.45639008434546</v>
      </c>
      <c r="W47" s="251">
        <f t="shared" si="9"/>
        <v>384.88986287135623</v>
      </c>
      <c r="X47" s="235"/>
      <c r="Y47" s="235"/>
      <c r="Z47" s="235"/>
      <c r="AA47" s="235"/>
      <c r="AB47" s="235"/>
      <c r="AC47" s="235"/>
      <c r="AD47" s="235"/>
      <c r="AE47" s="235"/>
      <c r="AF47" s="235"/>
      <c r="AG47" s="235"/>
      <c r="AH47" s="235"/>
      <c r="AZ47" s="53"/>
    </row>
    <row r="48" spans="1:52" x14ac:dyDescent="0.25">
      <c r="A48" s="235"/>
      <c r="B48" s="235"/>
      <c r="C48" s="235" t="s">
        <v>104</v>
      </c>
      <c r="D48" s="252">
        <f>D43*D31</f>
        <v>14.895182373281257</v>
      </c>
      <c r="E48" s="253">
        <f t="shared" ref="E48:W48" si="10">E43*E31</f>
        <v>38.454526404999058</v>
      </c>
      <c r="F48" s="253">
        <f t="shared" si="10"/>
        <v>345.281288315935</v>
      </c>
      <c r="G48" s="253">
        <f t="shared" si="10"/>
        <v>9632.1285826859712</v>
      </c>
      <c r="H48" s="253">
        <f t="shared" si="10"/>
        <v>177.53823199220264</v>
      </c>
      <c r="I48" s="253">
        <f t="shared" si="10"/>
        <v>125.87661395013301</v>
      </c>
      <c r="J48" s="253">
        <f t="shared" si="10"/>
        <v>44.443830186277815</v>
      </c>
      <c r="K48" s="253">
        <f t="shared" si="10"/>
        <v>120.30489015392419</v>
      </c>
      <c r="L48" s="253">
        <f t="shared" si="10"/>
        <v>55.234479059257737</v>
      </c>
      <c r="M48" s="254">
        <f t="shared" si="10"/>
        <v>30.437770118077346</v>
      </c>
      <c r="N48" s="253">
        <f t="shared" si="10"/>
        <v>68.074994010250904</v>
      </c>
      <c r="O48" s="253">
        <f t="shared" si="10"/>
        <v>171.60771438586281</v>
      </c>
      <c r="P48" s="253">
        <f t="shared" si="10"/>
        <v>1245.0080142759668</v>
      </c>
      <c r="Q48" s="253">
        <f t="shared" si="10"/>
        <v>46030.757432571358</v>
      </c>
      <c r="R48" s="253">
        <f t="shared" si="10"/>
        <v>848.43336773249291</v>
      </c>
      <c r="S48" s="253">
        <f t="shared" si="10"/>
        <v>612.67977937718581</v>
      </c>
      <c r="T48" s="253">
        <f t="shared" si="10"/>
        <v>197.15635308885837</v>
      </c>
      <c r="U48" s="253">
        <f t="shared" si="10"/>
        <v>560.96086286860088</v>
      </c>
      <c r="V48" s="253">
        <f t="shared" si="10"/>
        <v>273.73691702530363</v>
      </c>
      <c r="W48" s="254">
        <f t="shared" si="10"/>
        <v>115.46695886140687</v>
      </c>
      <c r="X48" s="235"/>
      <c r="Y48" s="235"/>
      <c r="Z48" s="235"/>
      <c r="AA48" s="235"/>
      <c r="AB48" s="235"/>
      <c r="AC48" s="235"/>
      <c r="AD48" s="235"/>
      <c r="AE48" s="235"/>
      <c r="AF48" s="235"/>
      <c r="AG48" s="235"/>
      <c r="AH48" s="235"/>
      <c r="AZ48" s="53"/>
    </row>
    <row r="49" spans="1:34" x14ac:dyDescent="0.25">
      <c r="A49" s="235"/>
      <c r="B49" s="235"/>
      <c r="C49" s="235"/>
      <c r="D49" s="235"/>
      <c r="E49" s="235"/>
      <c r="F49" s="235"/>
      <c r="G49" s="235"/>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row>
    <row r="50" spans="1:34" x14ac:dyDescent="0.25">
      <c r="A50" s="235" t="s">
        <v>56</v>
      </c>
      <c r="B50" s="235"/>
      <c r="C50" s="235"/>
      <c r="D50" s="235"/>
      <c r="E50" s="235"/>
      <c r="F50" s="235"/>
      <c r="G50" s="235"/>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42"/>
    </row>
    <row r="51" spans="1:34" ht="15.75" thickBot="1" x14ac:dyDescent="0.3">
      <c r="A51" s="235"/>
      <c r="B51" s="235" t="s">
        <v>84</v>
      </c>
      <c r="C51" s="235"/>
      <c r="D51" s="235"/>
      <c r="E51" s="235"/>
      <c r="F51" s="235"/>
      <c r="G51" s="242">
        <f>inflow_driven_model!BO5</f>
        <v>39109.752649610557</v>
      </c>
      <c r="H51" s="235"/>
      <c r="I51" s="235"/>
      <c r="J51" s="235"/>
      <c r="K51" s="235"/>
      <c r="L51" s="235"/>
      <c r="M51" s="235"/>
      <c r="N51" s="235"/>
      <c r="O51" s="235"/>
      <c r="P51" s="235"/>
      <c r="Q51" s="235"/>
      <c r="R51" s="235"/>
      <c r="S51" s="235"/>
      <c r="T51" s="235"/>
      <c r="U51" s="235"/>
      <c r="V51" s="235"/>
      <c r="W51" s="235"/>
      <c r="X51" s="235"/>
      <c r="Y51" s="235"/>
      <c r="Z51" s="235"/>
      <c r="AA51" s="235"/>
      <c r="AB51" s="235"/>
      <c r="AC51" s="235"/>
      <c r="AD51" s="235"/>
      <c r="AE51" s="235"/>
      <c r="AF51" s="235"/>
      <c r="AG51" s="235"/>
      <c r="AH51" s="242"/>
    </row>
    <row r="52" spans="1:34" ht="15.75" thickBot="1" x14ac:dyDescent="0.3">
      <c r="A52" s="235"/>
      <c r="B52" s="235" t="s">
        <v>85</v>
      </c>
      <c r="C52" s="235"/>
      <c r="D52" s="235"/>
      <c r="E52" s="235"/>
      <c r="F52" s="235"/>
      <c r="G52" s="255">
        <f>G31/G53</f>
        <v>1012.1354367388041</v>
      </c>
      <c r="H52" s="256" t="s">
        <v>90</v>
      </c>
      <c r="I52" s="235"/>
      <c r="J52" s="235"/>
      <c r="K52" s="235"/>
      <c r="L52" s="235"/>
      <c r="M52" s="235"/>
      <c r="N52" s="235"/>
      <c r="O52" s="235"/>
      <c r="P52" s="235"/>
      <c r="Q52" s="235">
        <f>Q31/Q53</f>
        <v>5000.0523644869245</v>
      </c>
      <c r="R52" s="256" t="s">
        <v>90</v>
      </c>
      <c r="S52" s="235"/>
      <c r="T52" s="235"/>
      <c r="U52" s="235"/>
      <c r="V52" s="235"/>
      <c r="W52" s="235"/>
      <c r="X52" s="235"/>
      <c r="Y52" s="235"/>
      <c r="Z52" s="235"/>
      <c r="AA52" s="235"/>
      <c r="AB52" s="235"/>
      <c r="AC52" s="235"/>
      <c r="AD52" s="235"/>
      <c r="AE52" s="235"/>
      <c r="AF52" s="235"/>
      <c r="AG52" s="235"/>
      <c r="AH52" s="242"/>
    </row>
    <row r="53" spans="1:34" ht="15.75" thickBot="1" x14ac:dyDescent="0.3">
      <c r="A53" s="235"/>
      <c r="B53" s="235" t="s">
        <v>151</v>
      </c>
      <c r="C53" s="235"/>
      <c r="D53" s="235"/>
      <c r="E53" s="235"/>
      <c r="F53" s="235"/>
      <c r="G53" s="257">
        <f>'yr1'!G47</f>
        <v>2.8291864575639303</v>
      </c>
      <c r="H53" s="256" t="s">
        <v>91</v>
      </c>
      <c r="I53" s="235"/>
      <c r="J53" s="235"/>
      <c r="K53" s="235"/>
      <c r="L53" s="235"/>
      <c r="M53" s="235"/>
      <c r="N53" s="235"/>
      <c r="O53" s="235"/>
      <c r="P53" s="235"/>
      <c r="Q53" s="243">
        <f>'yr1'!Q47</f>
        <v>2.7368531686127455</v>
      </c>
      <c r="R53" s="256" t="s">
        <v>91</v>
      </c>
      <c r="S53" s="235"/>
      <c r="T53" s="235"/>
      <c r="U53" s="235"/>
      <c r="V53" s="235"/>
      <c r="W53" s="235"/>
      <c r="X53" s="235"/>
      <c r="Y53" s="235"/>
      <c r="Z53" s="235"/>
      <c r="AA53" s="235"/>
      <c r="AB53" s="235"/>
      <c r="AC53" s="235"/>
      <c r="AD53" s="235"/>
      <c r="AE53" s="235"/>
      <c r="AF53" s="235"/>
      <c r="AG53" s="235"/>
      <c r="AH53" s="242"/>
    </row>
    <row r="54" spans="1:34" x14ac:dyDescent="0.25">
      <c r="A54" s="235"/>
      <c r="B54" s="235"/>
      <c r="C54" s="235"/>
      <c r="D54" s="235"/>
      <c r="E54" s="235"/>
      <c r="F54" s="235"/>
      <c r="G54" s="235"/>
      <c r="H54" s="235"/>
      <c r="I54" s="235"/>
      <c r="J54" s="235"/>
      <c r="K54" s="235"/>
      <c r="L54" s="235"/>
      <c r="M54" s="235"/>
      <c r="N54" s="235"/>
      <c r="O54" s="235"/>
      <c r="P54" s="235"/>
      <c r="Q54" s="235"/>
      <c r="R54" s="235"/>
      <c r="S54" s="235"/>
      <c r="T54" s="235"/>
      <c r="U54" s="235"/>
      <c r="V54" s="235"/>
      <c r="W54" s="235"/>
      <c r="X54" s="235"/>
      <c r="Y54" s="235"/>
      <c r="Z54" s="235"/>
      <c r="AA54" s="235"/>
      <c r="AB54" s="235"/>
      <c r="AC54" s="235"/>
      <c r="AD54" s="235"/>
      <c r="AE54" s="235"/>
      <c r="AF54" s="235"/>
      <c r="AG54" s="235"/>
      <c r="AH54" s="242"/>
    </row>
    <row r="55" spans="1:34" x14ac:dyDescent="0.25">
      <c r="AH55" s="53"/>
    </row>
    <row r="56" spans="1:34" x14ac:dyDescent="0.25">
      <c r="AH56" s="53"/>
    </row>
    <row r="57" spans="1:34" x14ac:dyDescent="0.25">
      <c r="AH57" s="53"/>
    </row>
    <row r="58" spans="1:34" x14ac:dyDescent="0.25">
      <c r="AH58" s="53"/>
    </row>
    <row r="59" spans="1:34" x14ac:dyDescent="0.25">
      <c r="AH59" s="53"/>
    </row>
    <row r="60" spans="1:34" x14ac:dyDescent="0.25">
      <c r="AH60" s="53"/>
    </row>
    <row r="61" spans="1:34" x14ac:dyDescent="0.25">
      <c r="AH61" s="53"/>
    </row>
    <row r="62" spans="1:34" x14ac:dyDescent="0.25">
      <c r="AH62" s="53"/>
    </row>
    <row r="63" spans="1:34" x14ac:dyDescent="0.25">
      <c r="AH63" s="53"/>
    </row>
    <row r="64" spans="1:34" x14ac:dyDescent="0.25">
      <c r="AH64" s="53"/>
    </row>
  </sheetData>
  <conditionalFormatting sqref="J26:M27 L28 Y16 AA16:AD16 AA17:AA19 Y20:AA21 Y22 Y24 AA22:AA24 AD20:AD24 D15:M24 N5:W14">
    <cfRule type="cellIs" dxfId="25" priority="3" operator="equal">
      <formula>0</formula>
    </cfRule>
  </conditionalFormatting>
  <conditionalFormatting sqref="Y15:AD24">
    <cfRule type="cellIs" dxfId="24" priority="2" operator="equal">
      <formula>0</formula>
    </cfRule>
  </conditionalFormatting>
  <conditionalFormatting sqref="Y5:AD14">
    <cfRule type="cellIs" dxfId="23" priority="1" operator="equal">
      <formula>0</formula>
    </cfRule>
  </conditionalFormatting>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ACECF4-4E25-47A0-8483-5F964CBED903}">
  <dimension ref="A1:AZ64"/>
  <sheetViews>
    <sheetView zoomScale="85" zoomScaleNormal="85" workbookViewId="0">
      <selection activeCell="AF8" sqref="AF8"/>
    </sheetView>
  </sheetViews>
  <sheetFormatPr defaultRowHeight="15" x14ac:dyDescent="0.25"/>
  <cols>
    <col min="1" max="1" width="8" customWidth="1"/>
    <col min="2" max="2" width="4.42578125" customWidth="1"/>
    <col min="3" max="3" width="22.85546875" customWidth="1"/>
    <col min="4" max="4" width="7.42578125" customWidth="1"/>
    <col min="5" max="23" width="6.7109375" customWidth="1"/>
    <col min="25" max="30" width="8.7109375" customWidth="1"/>
    <col min="31" max="32" width="7.140625" customWidth="1"/>
  </cols>
  <sheetData>
    <row r="1" spans="1:34" x14ac:dyDescent="0.25">
      <c r="A1" s="235"/>
      <c r="B1" s="235"/>
      <c r="C1" s="235"/>
      <c r="D1" s="235" t="s">
        <v>53</v>
      </c>
      <c r="E1" s="235"/>
      <c r="F1" s="235"/>
      <c r="G1" s="235"/>
      <c r="H1" s="235"/>
      <c r="I1" s="235"/>
      <c r="J1" s="235"/>
      <c r="K1" s="235"/>
      <c r="L1" s="235"/>
      <c r="M1" s="235"/>
      <c r="N1" s="235"/>
      <c r="O1" s="235"/>
      <c r="P1" s="235"/>
      <c r="Q1" s="235"/>
      <c r="R1" s="235"/>
      <c r="S1" s="235"/>
      <c r="T1" s="235"/>
      <c r="U1" s="235"/>
      <c r="V1" s="235"/>
      <c r="W1" s="235"/>
      <c r="X1" s="235"/>
      <c r="Y1" s="235" t="s">
        <v>54</v>
      </c>
      <c r="Z1" s="235"/>
      <c r="AA1" s="235"/>
      <c r="AB1" s="235"/>
      <c r="AC1" s="235" t="s">
        <v>57</v>
      </c>
      <c r="AD1" s="235">
        <v>5</v>
      </c>
      <c r="AE1" s="235"/>
      <c r="AF1" s="235"/>
      <c r="AG1" s="235"/>
      <c r="AH1" s="235"/>
    </row>
    <row r="2" spans="1:34" ht="15.75" thickBot="1" x14ac:dyDescent="0.3">
      <c r="A2" s="235"/>
      <c r="B2" s="235"/>
      <c r="C2" s="235"/>
      <c r="D2" s="50" t="s">
        <v>17</v>
      </c>
      <c r="E2" s="50"/>
      <c r="F2" s="50"/>
      <c r="G2" s="50"/>
      <c r="H2" s="50"/>
      <c r="I2" s="50"/>
      <c r="J2" s="50"/>
      <c r="K2" s="50"/>
      <c r="L2" s="50"/>
      <c r="M2" s="50"/>
      <c r="N2" s="44" t="s">
        <v>24</v>
      </c>
      <c r="O2" s="44"/>
      <c r="P2" s="44"/>
      <c r="Q2" s="44"/>
      <c r="R2" s="44"/>
      <c r="S2" s="44"/>
      <c r="T2" s="44"/>
      <c r="U2" s="44"/>
      <c r="V2" s="44"/>
      <c r="W2" s="44"/>
      <c r="X2" s="235"/>
      <c r="Y2" s="50" t="s">
        <v>17</v>
      </c>
      <c r="Z2" s="50"/>
      <c r="AA2" s="50"/>
      <c r="AB2" s="44" t="s">
        <v>24</v>
      </c>
      <c r="AC2" s="44"/>
      <c r="AD2" s="44"/>
      <c r="AE2" s="235"/>
      <c r="AF2" s="235" t="s">
        <v>41</v>
      </c>
      <c r="AG2" s="235"/>
      <c r="AH2" s="235"/>
    </row>
    <row r="3" spans="1:34" ht="15.75" thickBot="1" x14ac:dyDescent="0.3">
      <c r="A3" s="235"/>
      <c r="B3" s="235"/>
      <c r="C3" s="235"/>
      <c r="D3" s="55">
        <v>1</v>
      </c>
      <c r="E3" s="56">
        <v>2</v>
      </c>
      <c r="F3" s="57">
        <v>3</v>
      </c>
      <c r="G3" s="69">
        <v>4.0999999999999996</v>
      </c>
      <c r="H3" s="70">
        <v>4.2</v>
      </c>
      <c r="I3" s="58">
        <v>5</v>
      </c>
      <c r="J3" s="59">
        <v>6</v>
      </c>
      <c r="K3" s="60">
        <v>7</v>
      </c>
      <c r="L3" s="61">
        <v>8</v>
      </c>
      <c r="M3" s="62">
        <v>9</v>
      </c>
      <c r="N3" s="55">
        <v>1</v>
      </c>
      <c r="O3" s="56">
        <v>2</v>
      </c>
      <c r="P3" s="57">
        <v>3</v>
      </c>
      <c r="Q3" s="69">
        <v>4.0999999999999996</v>
      </c>
      <c r="R3" s="70">
        <v>4.2</v>
      </c>
      <c r="S3" s="58">
        <v>5</v>
      </c>
      <c r="T3" s="59">
        <v>6</v>
      </c>
      <c r="U3" s="60">
        <v>7</v>
      </c>
      <c r="V3" s="61">
        <v>8</v>
      </c>
      <c r="W3" s="62">
        <v>9</v>
      </c>
      <c r="X3" s="235"/>
      <c r="Y3" s="235" t="s">
        <v>34</v>
      </c>
      <c r="Z3" s="235" t="s">
        <v>35</v>
      </c>
      <c r="AA3" s="235" t="s">
        <v>46</v>
      </c>
      <c r="AB3" s="235" t="s">
        <v>34</v>
      </c>
      <c r="AC3" s="235" t="s">
        <v>35</v>
      </c>
      <c r="AD3" s="235" t="s">
        <v>46</v>
      </c>
      <c r="AE3" s="235"/>
      <c r="AF3" s="235" t="s">
        <v>43</v>
      </c>
      <c r="AG3" s="235"/>
      <c r="AH3" s="235"/>
    </row>
    <row r="4" spans="1:34" x14ac:dyDescent="0.25">
      <c r="A4" s="235"/>
      <c r="B4" s="235"/>
      <c r="C4" s="235"/>
      <c r="D4" s="42" t="s">
        <v>147</v>
      </c>
      <c r="E4" s="43" t="s">
        <v>18</v>
      </c>
      <c r="F4" s="44" t="s">
        <v>19</v>
      </c>
      <c r="G4" s="45" t="s">
        <v>82</v>
      </c>
      <c r="H4" s="45" t="s">
        <v>81</v>
      </c>
      <c r="I4" s="54" t="s">
        <v>44</v>
      </c>
      <c r="J4" s="46" t="s">
        <v>20</v>
      </c>
      <c r="K4" s="47" t="s">
        <v>21</v>
      </c>
      <c r="L4" s="48" t="s">
        <v>22</v>
      </c>
      <c r="M4" s="49" t="s">
        <v>23</v>
      </c>
      <c r="N4" s="42" t="s">
        <v>147</v>
      </c>
      <c r="O4" s="43" t="s">
        <v>18</v>
      </c>
      <c r="P4" s="44" t="s">
        <v>19</v>
      </c>
      <c r="Q4" s="45" t="s">
        <v>82</v>
      </c>
      <c r="R4" s="45" t="s">
        <v>81</v>
      </c>
      <c r="S4" s="54" t="s">
        <v>44</v>
      </c>
      <c r="T4" s="46" t="s">
        <v>20</v>
      </c>
      <c r="U4" s="47" t="s">
        <v>21</v>
      </c>
      <c r="V4" s="48" t="s">
        <v>22</v>
      </c>
      <c r="W4" s="49" t="s">
        <v>23</v>
      </c>
      <c r="X4" s="235"/>
      <c r="Y4" s="235"/>
      <c r="Z4" s="235"/>
      <c r="AA4" s="235"/>
      <c r="AB4" s="235"/>
      <c r="AC4" s="235"/>
      <c r="AD4" s="235"/>
      <c r="AE4" s="235"/>
      <c r="AF4" s="235"/>
      <c r="AG4" s="235"/>
      <c r="AH4" s="235"/>
    </row>
    <row r="5" spans="1:34" x14ac:dyDescent="0.25">
      <c r="A5" s="50" t="s">
        <v>17</v>
      </c>
      <c r="B5" s="42">
        <v>1</v>
      </c>
      <c r="C5" s="42" t="s">
        <v>147</v>
      </c>
      <c r="D5" s="247">
        <v>0.01</v>
      </c>
      <c r="E5" s="248">
        <v>0.15</v>
      </c>
      <c r="F5" s="248"/>
      <c r="G5" s="248"/>
      <c r="H5" s="248"/>
      <c r="I5" s="248"/>
      <c r="J5" s="248"/>
      <c r="K5" s="248">
        <v>0.1</v>
      </c>
      <c r="L5" s="248"/>
      <c r="M5" s="249">
        <v>0.01</v>
      </c>
      <c r="N5" s="247"/>
      <c r="O5" s="248"/>
      <c r="P5" s="248"/>
      <c r="Q5" s="248"/>
      <c r="R5" s="248"/>
      <c r="S5" s="248"/>
      <c r="T5" s="248"/>
      <c r="U5" s="248"/>
      <c r="V5" s="248"/>
      <c r="W5" s="249"/>
      <c r="X5" s="235"/>
      <c r="Y5" s="266"/>
      <c r="Z5" s="267"/>
      <c r="AA5" s="267"/>
      <c r="AB5" s="267"/>
      <c r="AC5" s="267"/>
      <c r="AD5" s="268"/>
      <c r="AE5" s="235"/>
      <c r="AF5" s="263">
        <f t="shared" ref="AF5:AF24" si="0">SUM(Y5:AD5)</f>
        <v>0</v>
      </c>
      <c r="AG5" s="235"/>
      <c r="AH5" s="235"/>
    </row>
    <row r="6" spans="1:34" x14ac:dyDescent="0.25">
      <c r="A6" s="50"/>
      <c r="B6" s="43">
        <v>2</v>
      </c>
      <c r="C6" s="43" t="s">
        <v>18</v>
      </c>
      <c r="D6" s="250"/>
      <c r="E6" s="219">
        <v>0.05</v>
      </c>
      <c r="F6" s="219">
        <v>0.15</v>
      </c>
      <c r="G6" s="219">
        <v>0.05</v>
      </c>
      <c r="H6" s="219">
        <v>0.05</v>
      </c>
      <c r="I6" s="219"/>
      <c r="J6" s="219"/>
      <c r="K6" s="219"/>
      <c r="L6" s="219"/>
      <c r="M6" s="251">
        <v>0.01</v>
      </c>
      <c r="N6" s="250"/>
      <c r="O6" s="219"/>
      <c r="P6" s="219"/>
      <c r="Q6" s="219"/>
      <c r="R6" s="219"/>
      <c r="S6" s="219"/>
      <c r="T6" s="219"/>
      <c r="U6" s="219"/>
      <c r="V6" s="219"/>
      <c r="W6" s="251"/>
      <c r="X6" s="235"/>
      <c r="Y6" s="269"/>
      <c r="Z6" s="270"/>
      <c r="AA6" s="270"/>
      <c r="AB6" s="270"/>
      <c r="AC6" s="270"/>
      <c r="AD6" s="271"/>
      <c r="AE6" s="235"/>
      <c r="AF6" s="264">
        <f t="shared" si="0"/>
        <v>0</v>
      </c>
      <c r="AG6" s="235"/>
      <c r="AH6" s="235"/>
    </row>
    <row r="7" spans="1:34" ht="15.75" thickBot="1" x14ac:dyDescent="0.3">
      <c r="A7" s="50"/>
      <c r="B7" s="44">
        <v>3</v>
      </c>
      <c r="C7" s="44" t="s">
        <v>19</v>
      </c>
      <c r="D7" s="250">
        <v>0.05</v>
      </c>
      <c r="E7" s="219">
        <v>0.05</v>
      </c>
      <c r="F7" s="219">
        <v>0.05</v>
      </c>
      <c r="G7" s="219">
        <v>0.1</v>
      </c>
      <c r="H7" s="219">
        <v>0.1</v>
      </c>
      <c r="I7" s="219">
        <v>0.02</v>
      </c>
      <c r="J7" s="219">
        <v>0.12</v>
      </c>
      <c r="K7" s="219">
        <v>0.1</v>
      </c>
      <c r="L7" s="219">
        <v>0.05</v>
      </c>
      <c r="M7" s="251">
        <v>0.05</v>
      </c>
      <c r="N7" s="250"/>
      <c r="O7" s="219"/>
      <c r="P7" s="219"/>
      <c r="Q7" s="219"/>
      <c r="R7" s="219"/>
      <c r="S7" s="219"/>
      <c r="T7" s="219"/>
      <c r="U7" s="219"/>
      <c r="V7" s="219">
        <v>0.05</v>
      </c>
      <c r="W7" s="251"/>
      <c r="X7" s="235"/>
      <c r="Y7" s="269">
        <f>'yr4'!Y7*VLOOKUP($AD$1,Population!$F$3:$H$12,2,FALSE)</f>
        <v>506.25</v>
      </c>
      <c r="Z7" s="270">
        <f>'yr4'!Z7*VLOOKUP($AD$1,Population!$F$3:$H$12,2,FALSE)</f>
        <v>101.25</v>
      </c>
      <c r="AA7" s="270">
        <f>'yr4'!AA7*VLOOKUP($AD$1,Population!$F$3:$H$12,2,FALSE)</f>
        <v>253.125</v>
      </c>
      <c r="AB7" s="270"/>
      <c r="AC7" s="270">
        <f>'yr4'!AC7*VLOOKUP($AD$1,Population!$F$3:$H$12,2,FALSE)</f>
        <v>75.9375</v>
      </c>
      <c r="AD7" s="271"/>
      <c r="AE7" s="235"/>
      <c r="AF7" s="264">
        <f t="shared" si="0"/>
        <v>936.5625</v>
      </c>
      <c r="AG7" s="235"/>
      <c r="AH7" s="235"/>
    </row>
    <row r="8" spans="1:34" x14ac:dyDescent="0.25">
      <c r="A8" s="50"/>
      <c r="B8" s="71">
        <v>4.0999999999999996</v>
      </c>
      <c r="C8" s="45" t="s">
        <v>82</v>
      </c>
      <c r="D8" s="250">
        <v>0.05</v>
      </c>
      <c r="E8" s="219">
        <v>2.5000000000000001E-2</v>
      </c>
      <c r="F8" s="219">
        <v>0.1</v>
      </c>
      <c r="G8" s="219">
        <v>5.0000000000000001E-3</v>
      </c>
      <c r="H8" s="219">
        <v>5.0000000000000001E-3</v>
      </c>
      <c r="I8" s="219">
        <v>0.15</v>
      </c>
      <c r="J8" s="219">
        <v>0.05</v>
      </c>
      <c r="K8" s="219">
        <v>2.5000000000000001E-2</v>
      </c>
      <c r="L8" s="219">
        <v>5.0000000000000001E-3</v>
      </c>
      <c r="M8" s="251"/>
      <c r="N8" s="250"/>
      <c r="O8" s="219"/>
      <c r="P8" s="219"/>
      <c r="Q8" s="219"/>
      <c r="R8" s="219"/>
      <c r="S8" s="219"/>
      <c r="T8" s="219"/>
      <c r="U8" s="219"/>
      <c r="V8" s="219"/>
      <c r="W8" s="251"/>
      <c r="X8" s="235"/>
      <c r="Y8" s="269">
        <f>'yr4'!Y8*VLOOKUP($AD$1,Population!$F$3:$H$12,2,FALSE)</f>
        <v>1012.5</v>
      </c>
      <c r="Z8" s="270">
        <f>'yr4'!Z8*VLOOKUP($AD$1,Population!$F$3:$H$12,2,FALSE)</f>
        <v>202.5</v>
      </c>
      <c r="AA8" s="270">
        <f>'yr4'!AA8*VLOOKUP($AD$1,Population!$F$3:$H$12,2,FALSE)</f>
        <v>911.25</v>
      </c>
      <c r="AB8" s="270"/>
      <c r="AC8" s="270"/>
      <c r="AD8" s="271"/>
      <c r="AE8" s="235"/>
      <c r="AF8" s="264">
        <f t="shared" si="0"/>
        <v>2126.25</v>
      </c>
      <c r="AG8" s="235"/>
      <c r="AH8" s="235"/>
    </row>
    <row r="9" spans="1:34" ht="15.75" thickBot="1" x14ac:dyDescent="0.3">
      <c r="A9" s="50"/>
      <c r="B9" s="72">
        <v>4.2</v>
      </c>
      <c r="C9" s="45" t="s">
        <v>81</v>
      </c>
      <c r="D9" s="250">
        <v>0.05</v>
      </c>
      <c r="E9" s="219">
        <v>2.5000000000000001E-2</v>
      </c>
      <c r="F9" s="219">
        <v>0.1</v>
      </c>
      <c r="G9" s="219">
        <v>5.0000000000000001E-3</v>
      </c>
      <c r="H9" s="219">
        <v>5.0000000000000001E-3</v>
      </c>
      <c r="I9" s="219">
        <v>0.15</v>
      </c>
      <c r="J9" s="219">
        <v>0.05</v>
      </c>
      <c r="K9" s="219">
        <v>2.5000000000000001E-2</v>
      </c>
      <c r="L9" s="219">
        <v>5.0000000000000001E-3</v>
      </c>
      <c r="M9" s="251"/>
      <c r="N9" s="250"/>
      <c r="O9" s="219"/>
      <c r="P9" s="219"/>
      <c r="Q9" s="219"/>
      <c r="R9" s="219"/>
      <c r="S9" s="219"/>
      <c r="T9" s="219"/>
      <c r="U9" s="219"/>
      <c r="V9" s="219"/>
      <c r="W9" s="251"/>
      <c r="X9" s="235"/>
      <c r="Y9" s="269">
        <f>'yr4'!Y9*VLOOKUP($AD$1,Population!$F$3:$H$12,2,FALSE)</f>
        <v>1012.5</v>
      </c>
      <c r="Z9" s="270">
        <f>'yr4'!Z9*VLOOKUP($AD$1,Population!$F$3:$H$12,2,FALSE)</f>
        <v>202.5</v>
      </c>
      <c r="AA9" s="270">
        <f>'yr4'!AA9*VLOOKUP($AD$1,Population!$F$3:$H$12,2,FALSE)</f>
        <v>911.25</v>
      </c>
      <c r="AB9" s="270"/>
      <c r="AC9" s="270"/>
      <c r="AD9" s="271"/>
      <c r="AE9" s="235"/>
      <c r="AF9" s="264">
        <f t="shared" si="0"/>
        <v>2126.25</v>
      </c>
      <c r="AG9" s="235"/>
      <c r="AH9" s="235"/>
    </row>
    <row r="10" spans="1:34" x14ac:dyDescent="0.25">
      <c r="A10" s="50"/>
      <c r="B10" s="54">
        <v>5</v>
      </c>
      <c r="C10" s="54" t="s">
        <v>44</v>
      </c>
      <c r="D10" s="250"/>
      <c r="E10" s="219"/>
      <c r="F10" s="219"/>
      <c r="G10" s="219">
        <v>0.05</v>
      </c>
      <c r="H10" s="219">
        <v>0.05</v>
      </c>
      <c r="I10" s="219">
        <v>0.1</v>
      </c>
      <c r="J10" s="219"/>
      <c r="K10" s="219"/>
      <c r="L10" s="219"/>
      <c r="M10" s="251">
        <v>0.05</v>
      </c>
      <c r="N10" s="250"/>
      <c r="O10" s="219"/>
      <c r="P10" s="219"/>
      <c r="Q10" s="219"/>
      <c r="R10" s="219"/>
      <c r="S10" s="219"/>
      <c r="T10" s="219"/>
      <c r="U10" s="219"/>
      <c r="V10" s="219"/>
      <c r="W10" s="251"/>
      <c r="X10" s="235"/>
      <c r="Y10" s="269">
        <f>'yr4'!Y10*VLOOKUP($AD$1,Population!$F$3:$H$12,2,FALSE)</f>
        <v>506.25</v>
      </c>
      <c r="Z10" s="270">
        <f>'yr4'!Z10*VLOOKUP($AD$1,Population!$F$3:$H$12,2,FALSE)</f>
        <v>810</v>
      </c>
      <c r="AA10" s="270"/>
      <c r="AB10" s="270"/>
      <c r="AC10" s="270"/>
      <c r="AD10" s="271"/>
      <c r="AE10" s="235"/>
      <c r="AF10" s="264">
        <f t="shared" si="0"/>
        <v>1316.25</v>
      </c>
      <c r="AG10" s="235"/>
      <c r="AH10" s="235"/>
    </row>
    <row r="11" spans="1:34" x14ac:dyDescent="0.25">
      <c r="A11" s="50"/>
      <c r="B11" s="46">
        <v>6</v>
      </c>
      <c r="C11" s="46" t="s">
        <v>20</v>
      </c>
      <c r="D11" s="250"/>
      <c r="E11" s="219">
        <v>0.05</v>
      </c>
      <c r="F11" s="219">
        <v>0.05</v>
      </c>
      <c r="G11" s="219">
        <v>0.05</v>
      </c>
      <c r="H11" s="219">
        <v>0.05</v>
      </c>
      <c r="I11" s="219"/>
      <c r="J11" s="219"/>
      <c r="K11" s="219"/>
      <c r="L11" s="219"/>
      <c r="M11" s="251">
        <v>0.05</v>
      </c>
      <c r="N11" s="250"/>
      <c r="O11" s="219"/>
      <c r="P11" s="219"/>
      <c r="Q11" s="219"/>
      <c r="R11" s="219"/>
      <c r="S11" s="219"/>
      <c r="T11" s="219"/>
      <c r="U11" s="219"/>
      <c r="V11" s="219"/>
      <c r="W11" s="251"/>
      <c r="X11" s="235"/>
      <c r="Y11" s="269">
        <f>'yr4'!Y11*VLOOKUP($AD$1,Population!$F$3:$H$12,2,FALSE)</f>
        <v>101.25</v>
      </c>
      <c r="Z11" s="270">
        <f>'yr4'!Z11*VLOOKUP($AD$1,Population!$F$3:$H$12,2,FALSE)</f>
        <v>20.249999999999996</v>
      </c>
      <c r="AA11" s="270"/>
      <c r="AB11" s="270"/>
      <c r="AC11" s="270"/>
      <c r="AD11" s="271"/>
      <c r="AE11" s="235"/>
      <c r="AF11" s="264">
        <f t="shared" si="0"/>
        <v>121.5</v>
      </c>
      <c r="AG11" s="235"/>
      <c r="AH11" s="235"/>
    </row>
    <row r="12" spans="1:34" x14ac:dyDescent="0.25">
      <c r="A12" s="50"/>
      <c r="B12" s="47">
        <v>7</v>
      </c>
      <c r="C12" s="47" t="s">
        <v>21</v>
      </c>
      <c r="D12" s="250">
        <v>0.2</v>
      </c>
      <c r="E12" s="219">
        <v>0.05</v>
      </c>
      <c r="F12" s="219">
        <v>0.1</v>
      </c>
      <c r="G12" s="219">
        <v>0.05</v>
      </c>
      <c r="H12" s="219">
        <v>0.05</v>
      </c>
      <c r="I12" s="219">
        <v>0.12</v>
      </c>
      <c r="J12" s="219">
        <v>0.15</v>
      </c>
      <c r="K12" s="219">
        <v>0.05</v>
      </c>
      <c r="L12" s="219">
        <v>0.12</v>
      </c>
      <c r="M12" s="251">
        <v>0.1</v>
      </c>
      <c r="N12" s="250"/>
      <c r="O12" s="219"/>
      <c r="P12" s="219"/>
      <c r="Q12" s="219"/>
      <c r="R12" s="219"/>
      <c r="S12" s="219"/>
      <c r="T12" s="219"/>
      <c r="U12" s="219"/>
      <c r="V12" s="219"/>
      <c r="W12" s="251"/>
      <c r="X12" s="235"/>
      <c r="Y12" s="269">
        <f>'yr4'!Y12*VLOOKUP($AD$1,Population!$F$3:$H$12,2,FALSE)</f>
        <v>708.75000000000011</v>
      </c>
      <c r="Z12" s="270">
        <f>'yr4'!Z12*VLOOKUP($AD$1,Population!$F$3:$H$12,2,FALSE)</f>
        <v>141.74999999999997</v>
      </c>
      <c r="AA12" s="270"/>
      <c r="AB12" s="270"/>
      <c r="AC12" s="270"/>
      <c r="AD12" s="271"/>
      <c r="AE12" s="235"/>
      <c r="AF12" s="264">
        <f t="shared" si="0"/>
        <v>850.50000000000011</v>
      </c>
      <c r="AG12" s="235"/>
      <c r="AH12" s="235"/>
    </row>
    <row r="13" spans="1:34" x14ac:dyDescent="0.25">
      <c r="A13" s="50"/>
      <c r="B13" s="48">
        <v>8</v>
      </c>
      <c r="C13" s="48" t="s">
        <v>22</v>
      </c>
      <c r="D13" s="250"/>
      <c r="E13" s="219"/>
      <c r="F13" s="219"/>
      <c r="G13" s="219">
        <v>0.05</v>
      </c>
      <c r="H13" s="219">
        <v>0.05</v>
      </c>
      <c r="I13" s="219">
        <v>0.05</v>
      </c>
      <c r="J13" s="219"/>
      <c r="K13" s="219">
        <v>0.05</v>
      </c>
      <c r="L13" s="219">
        <v>0.05</v>
      </c>
      <c r="M13" s="251">
        <v>0.05</v>
      </c>
      <c r="N13" s="250"/>
      <c r="O13" s="219"/>
      <c r="P13" s="219"/>
      <c r="Q13" s="219"/>
      <c r="R13" s="219"/>
      <c r="S13" s="219"/>
      <c r="T13" s="219"/>
      <c r="U13" s="219"/>
      <c r="V13" s="219"/>
      <c r="W13" s="251"/>
      <c r="X13" s="235"/>
      <c r="Y13" s="269">
        <f>'yr4'!Y13*VLOOKUP($AD$1,Population!$F$3:$H$12,2,FALSE)</f>
        <v>1518.75</v>
      </c>
      <c r="Z13" s="270">
        <f>'yr4'!Z13*VLOOKUP($AD$1,Population!$F$3:$H$12,2,FALSE)</f>
        <v>303.75</v>
      </c>
      <c r="AA13" s="270"/>
      <c r="AB13" s="270"/>
      <c r="AC13" s="270"/>
      <c r="AD13" s="271"/>
      <c r="AE13" s="235"/>
      <c r="AF13" s="264">
        <f t="shared" si="0"/>
        <v>1822.5</v>
      </c>
      <c r="AG13" s="235"/>
      <c r="AH13" s="235"/>
    </row>
    <row r="14" spans="1:34" x14ac:dyDescent="0.25">
      <c r="A14" s="50"/>
      <c r="B14" s="49">
        <v>9</v>
      </c>
      <c r="C14" s="49" t="s">
        <v>23</v>
      </c>
      <c r="D14" s="252"/>
      <c r="E14" s="253"/>
      <c r="F14" s="253">
        <v>0.05</v>
      </c>
      <c r="G14" s="253"/>
      <c r="H14" s="253"/>
      <c r="I14" s="253"/>
      <c r="J14" s="253"/>
      <c r="K14" s="253"/>
      <c r="L14" s="253">
        <v>0.1</v>
      </c>
      <c r="M14" s="254">
        <v>0.01</v>
      </c>
      <c r="N14" s="250"/>
      <c r="O14" s="219"/>
      <c r="P14" s="219"/>
      <c r="Q14" s="219"/>
      <c r="R14" s="219"/>
      <c r="S14" s="219"/>
      <c r="T14" s="219"/>
      <c r="U14" s="219"/>
      <c r="V14" s="219"/>
      <c r="W14" s="251"/>
      <c r="X14" s="235"/>
      <c r="Y14" s="258">
        <f>'yr4'!Y14*VLOOKUP($AD$1,Population!$F$3:$H$12,2,FALSE)</f>
        <v>506.25</v>
      </c>
      <c r="Z14" s="259">
        <f>'yr4'!Z14*VLOOKUP($AD$1,Population!$F$3:$H$12,2,FALSE)</f>
        <v>101.25</v>
      </c>
      <c r="AA14" s="259"/>
      <c r="AB14" s="259">
        <f>'yr4'!AB14*VLOOKUP($AD$1,Population!$F$3:$H$12,2,FALSE)</f>
        <v>253.125</v>
      </c>
      <c r="AC14" s="259"/>
      <c r="AD14" s="260"/>
      <c r="AE14" s="235"/>
      <c r="AF14" s="265">
        <f t="shared" si="0"/>
        <v>860.625</v>
      </c>
      <c r="AG14" s="235"/>
      <c r="AH14" s="235"/>
    </row>
    <row r="15" spans="1:34" x14ac:dyDescent="0.25">
      <c r="A15" s="44" t="s">
        <v>24</v>
      </c>
      <c r="B15" s="42">
        <v>1</v>
      </c>
      <c r="C15" s="42" t="s">
        <v>147</v>
      </c>
      <c r="D15" s="250"/>
      <c r="E15" s="219"/>
      <c r="F15" s="219"/>
      <c r="G15" s="219"/>
      <c r="H15" s="219"/>
      <c r="I15" s="219"/>
      <c r="J15" s="219"/>
      <c r="K15" s="219"/>
      <c r="L15" s="219"/>
      <c r="M15" s="219"/>
      <c r="N15" s="247">
        <v>0.01</v>
      </c>
      <c r="O15" s="248">
        <v>0.15</v>
      </c>
      <c r="P15" s="248"/>
      <c r="Q15" s="248"/>
      <c r="R15" s="248"/>
      <c r="S15" s="248"/>
      <c r="T15" s="248"/>
      <c r="U15" s="248">
        <v>0.1</v>
      </c>
      <c r="V15" s="248"/>
      <c r="W15" s="249">
        <v>0.01</v>
      </c>
      <c r="X15" s="235"/>
      <c r="Y15" s="269"/>
      <c r="Z15" s="270"/>
      <c r="AA15" s="270"/>
      <c r="AB15" s="270"/>
      <c r="AC15" s="270"/>
      <c r="AD15" s="271"/>
      <c r="AE15" s="235"/>
      <c r="AF15" s="264">
        <f t="shared" si="0"/>
        <v>0</v>
      </c>
      <c r="AG15" s="235"/>
      <c r="AH15" s="235"/>
    </row>
    <row r="16" spans="1:34" x14ac:dyDescent="0.25">
      <c r="A16" s="44"/>
      <c r="B16" s="43">
        <v>2</v>
      </c>
      <c r="C16" s="43" t="s">
        <v>18</v>
      </c>
      <c r="D16" s="250"/>
      <c r="E16" s="219"/>
      <c r="F16" s="49">
        <v>0.1</v>
      </c>
      <c r="G16" s="219"/>
      <c r="H16" s="219"/>
      <c r="I16" s="219"/>
      <c r="J16" s="219"/>
      <c r="K16" s="219"/>
      <c r="L16" s="219"/>
      <c r="M16" s="219"/>
      <c r="N16" s="250"/>
      <c r="O16" s="219">
        <v>0.05</v>
      </c>
      <c r="P16" s="219">
        <v>0.15</v>
      </c>
      <c r="Q16" s="219">
        <v>0.05</v>
      </c>
      <c r="R16" s="219">
        <v>0.05</v>
      </c>
      <c r="S16" s="219"/>
      <c r="T16" s="219"/>
      <c r="U16" s="219"/>
      <c r="V16" s="219"/>
      <c r="W16" s="251">
        <v>0.01</v>
      </c>
      <c r="X16" s="235"/>
      <c r="Y16" s="269"/>
      <c r="Z16" s="270"/>
      <c r="AA16" s="270"/>
      <c r="AB16" s="270"/>
      <c r="AC16" s="270"/>
      <c r="AD16" s="271"/>
      <c r="AE16" s="235"/>
      <c r="AF16" s="264">
        <f t="shared" si="0"/>
        <v>0</v>
      </c>
      <c r="AG16" s="235"/>
      <c r="AH16" s="235"/>
    </row>
    <row r="17" spans="1:52" ht="15.75" thickBot="1" x14ac:dyDescent="0.3">
      <c r="A17" s="44"/>
      <c r="B17" s="44">
        <v>3</v>
      </c>
      <c r="C17" s="44" t="s">
        <v>19</v>
      </c>
      <c r="D17" s="250"/>
      <c r="E17" s="219"/>
      <c r="F17" s="219"/>
      <c r="G17" s="219"/>
      <c r="H17" s="219"/>
      <c r="I17" s="219"/>
      <c r="J17" s="219"/>
      <c r="K17" s="219"/>
      <c r="L17" s="219"/>
      <c r="M17" s="219"/>
      <c r="N17" s="250">
        <v>0.05</v>
      </c>
      <c r="O17" s="219">
        <v>0.05</v>
      </c>
      <c r="P17" s="219">
        <v>0.05</v>
      </c>
      <c r="Q17" s="219">
        <v>0.1</v>
      </c>
      <c r="R17" s="219">
        <v>0.1</v>
      </c>
      <c r="S17" s="219">
        <v>0.02</v>
      </c>
      <c r="T17" s="219">
        <v>0.12</v>
      </c>
      <c r="U17" s="219">
        <v>0.1</v>
      </c>
      <c r="V17" s="219">
        <v>0.05</v>
      </c>
      <c r="W17" s="251">
        <v>0.05</v>
      </c>
      <c r="X17" s="235"/>
      <c r="Y17" s="269">
        <f>'yr4'!Y17*VLOOKUP($AD$1,Population!$F$3:$H$12,3,FALSE)</f>
        <v>100</v>
      </c>
      <c r="Z17" s="270"/>
      <c r="AA17" s="270"/>
      <c r="AB17" s="270">
        <f>'yr4'!AB17*VLOOKUP($AD$1,Population!$F$3:$H$12,3,FALSE)</f>
        <v>2500</v>
      </c>
      <c r="AC17" s="270">
        <f>'yr4'!AC17*VLOOKUP($AD$1,Population!$F$3:$H$12,3,FALSE)</f>
        <v>500</v>
      </c>
      <c r="AD17" s="271">
        <f>'yr4'!AD17*VLOOKUP($AD$1,Population!$F$3:$H$12,3,FALSE)</f>
        <v>1250</v>
      </c>
      <c r="AE17" s="235"/>
      <c r="AF17" s="264">
        <f t="shared" si="0"/>
        <v>4350</v>
      </c>
      <c r="AG17" s="235"/>
      <c r="AH17" s="235"/>
    </row>
    <row r="18" spans="1:52" x14ac:dyDescent="0.25">
      <c r="A18" s="44"/>
      <c r="B18" s="71">
        <v>4.0999999999999996</v>
      </c>
      <c r="C18" s="45" t="s">
        <v>82</v>
      </c>
      <c r="D18" s="250"/>
      <c r="E18" s="219"/>
      <c r="F18" s="219"/>
      <c r="G18" s="219"/>
      <c r="H18" s="219"/>
      <c r="I18" s="219"/>
      <c r="J18" s="219"/>
      <c r="K18" s="219"/>
      <c r="L18" s="219"/>
      <c r="M18" s="219"/>
      <c r="N18" s="250">
        <v>0.05</v>
      </c>
      <c r="O18" s="219">
        <v>2.5000000000000001E-2</v>
      </c>
      <c r="P18" s="219">
        <v>0.1</v>
      </c>
      <c r="Q18" s="219">
        <v>5.0000000000000001E-3</v>
      </c>
      <c r="R18" s="219">
        <v>5.0000000000000001E-3</v>
      </c>
      <c r="S18" s="219">
        <v>0.15</v>
      </c>
      <c r="T18" s="219">
        <v>0.05</v>
      </c>
      <c r="U18" s="219">
        <v>2.5000000000000001E-2</v>
      </c>
      <c r="V18" s="219">
        <v>5.0000000000000001E-3</v>
      </c>
      <c r="W18" s="251"/>
      <c r="X18" s="235"/>
      <c r="Y18" s="269"/>
      <c r="Z18" s="270"/>
      <c r="AA18" s="270"/>
      <c r="AB18" s="270">
        <f>'yr4'!AB18*VLOOKUP($AD$1,Population!$F$3:$H$12,3,FALSE)</f>
        <v>5000</v>
      </c>
      <c r="AC18" s="270">
        <f>'yr4'!AC18*VLOOKUP($AD$1,Population!$F$3:$H$12,3,FALSE)</f>
        <v>1000</v>
      </c>
      <c r="AD18" s="271">
        <f>'yr4'!AD18*VLOOKUP($AD$1,Population!$F$3:$H$12,3,FALSE)</f>
        <v>4500</v>
      </c>
      <c r="AE18" s="235"/>
      <c r="AF18" s="264">
        <f t="shared" si="0"/>
        <v>10500</v>
      </c>
      <c r="AG18" s="235"/>
      <c r="AH18" s="235"/>
    </row>
    <row r="19" spans="1:52" ht="15.75" thickBot="1" x14ac:dyDescent="0.3">
      <c r="A19" s="44"/>
      <c r="B19" s="72">
        <v>4.2</v>
      </c>
      <c r="C19" s="45" t="s">
        <v>81</v>
      </c>
      <c r="D19" s="250"/>
      <c r="E19" s="219"/>
      <c r="F19" s="219"/>
      <c r="G19" s="219"/>
      <c r="H19" s="219"/>
      <c r="I19" s="219"/>
      <c r="J19" s="219"/>
      <c r="K19" s="219"/>
      <c r="L19" s="219"/>
      <c r="M19" s="219"/>
      <c r="N19" s="250">
        <v>0.05</v>
      </c>
      <c r="O19" s="219">
        <v>2.5000000000000001E-2</v>
      </c>
      <c r="P19" s="219">
        <v>0.1</v>
      </c>
      <c r="Q19" s="219">
        <v>5.0000000000000001E-3</v>
      </c>
      <c r="R19" s="219">
        <v>5.0000000000000001E-3</v>
      </c>
      <c r="S19" s="219">
        <v>0.15</v>
      </c>
      <c r="T19" s="219">
        <v>0.05</v>
      </c>
      <c r="U19" s="219">
        <v>2.5000000000000001E-2</v>
      </c>
      <c r="V19" s="219">
        <v>5.0000000000000001E-3</v>
      </c>
      <c r="W19" s="251"/>
      <c r="X19" s="235"/>
      <c r="Y19" s="269"/>
      <c r="Z19" s="270"/>
      <c r="AA19" s="270"/>
      <c r="AB19" s="270">
        <f>'yr4'!AB19*VLOOKUP($AD$1,Population!$F$3:$H$12,3,FALSE)</f>
        <v>5000</v>
      </c>
      <c r="AC19" s="270">
        <f>'yr4'!AC19*VLOOKUP($AD$1,Population!$F$3:$H$12,3,FALSE)</f>
        <v>1000</v>
      </c>
      <c r="AD19" s="271">
        <f>'yr4'!AD19*VLOOKUP($AD$1,Population!$F$3:$H$12,3,FALSE)</f>
        <v>4500</v>
      </c>
      <c r="AE19" s="235"/>
      <c r="AF19" s="264">
        <f t="shared" si="0"/>
        <v>10500</v>
      </c>
      <c r="AG19" s="235"/>
      <c r="AH19" s="235"/>
    </row>
    <row r="20" spans="1:52" x14ac:dyDescent="0.25">
      <c r="A20" s="44"/>
      <c r="B20" s="54">
        <v>5</v>
      </c>
      <c r="C20" s="54" t="s">
        <v>44</v>
      </c>
      <c r="D20" s="250"/>
      <c r="E20" s="219"/>
      <c r="F20" s="219"/>
      <c r="G20" s="219"/>
      <c r="H20" s="219"/>
      <c r="I20" s="219"/>
      <c r="J20" s="219"/>
      <c r="K20" s="219"/>
      <c r="L20" s="219"/>
      <c r="M20" s="219"/>
      <c r="N20" s="250"/>
      <c r="O20" s="219"/>
      <c r="P20" s="219"/>
      <c r="Q20" s="219">
        <v>0.05</v>
      </c>
      <c r="R20" s="219">
        <v>0.05</v>
      </c>
      <c r="S20" s="219">
        <v>0.1</v>
      </c>
      <c r="T20" s="219"/>
      <c r="U20" s="219"/>
      <c r="V20" s="219"/>
      <c r="W20" s="251">
        <v>0.05</v>
      </c>
      <c r="X20" s="235"/>
      <c r="Y20" s="269"/>
      <c r="Z20" s="270"/>
      <c r="AA20" s="270"/>
      <c r="AB20" s="270">
        <f>'yr4'!AB20*VLOOKUP($AD$1,Population!$F$3:$H$12,3,FALSE)</f>
        <v>2500</v>
      </c>
      <c r="AC20" s="270">
        <f>'yr4'!AC20*VLOOKUP($AD$1,Population!$F$3:$H$12,3,FALSE)</f>
        <v>4000</v>
      </c>
      <c r="AD20" s="271"/>
      <c r="AE20" s="235"/>
      <c r="AF20" s="264">
        <f t="shared" si="0"/>
        <v>6500</v>
      </c>
      <c r="AG20" s="235"/>
      <c r="AH20" s="235"/>
    </row>
    <row r="21" spans="1:52" x14ac:dyDescent="0.25">
      <c r="A21" s="44"/>
      <c r="B21" s="46">
        <v>6</v>
      </c>
      <c r="C21" s="46" t="s">
        <v>20</v>
      </c>
      <c r="D21" s="250"/>
      <c r="E21" s="219"/>
      <c r="F21" s="219"/>
      <c r="G21" s="219"/>
      <c r="H21" s="219"/>
      <c r="I21" s="219"/>
      <c r="J21" s="219"/>
      <c r="K21" s="219"/>
      <c r="L21" s="219"/>
      <c r="M21" s="219"/>
      <c r="N21" s="250"/>
      <c r="O21" s="219">
        <v>0.05</v>
      </c>
      <c r="P21" s="219">
        <v>0.05</v>
      </c>
      <c r="Q21" s="219">
        <v>0.05</v>
      </c>
      <c r="R21" s="219">
        <v>0.05</v>
      </c>
      <c r="S21" s="219"/>
      <c r="T21" s="219"/>
      <c r="U21" s="219"/>
      <c r="V21" s="219"/>
      <c r="W21" s="251">
        <v>0.05</v>
      </c>
      <c r="X21" s="235"/>
      <c r="Y21" s="269"/>
      <c r="Z21" s="270"/>
      <c r="AA21" s="270"/>
      <c r="AB21" s="270">
        <f>'yr4'!AB21*VLOOKUP($AD$1,Population!$F$3:$H$12,3,FALSE)</f>
        <v>500</v>
      </c>
      <c r="AC21" s="270">
        <f>'yr4'!AC21*VLOOKUP($AD$1,Population!$F$3:$H$12,3,FALSE)</f>
        <v>100</v>
      </c>
      <c r="AD21" s="271"/>
      <c r="AE21" s="235"/>
      <c r="AF21" s="264">
        <f t="shared" si="0"/>
        <v>600</v>
      </c>
      <c r="AG21" s="235"/>
      <c r="AH21" s="235"/>
    </row>
    <row r="22" spans="1:52" x14ac:dyDescent="0.25">
      <c r="A22" s="44"/>
      <c r="B22" s="47">
        <v>7</v>
      </c>
      <c r="C22" s="47" t="s">
        <v>21</v>
      </c>
      <c r="D22" s="250"/>
      <c r="E22" s="219"/>
      <c r="F22" s="219"/>
      <c r="G22" s="219"/>
      <c r="H22" s="219"/>
      <c r="I22" s="219"/>
      <c r="J22" s="219"/>
      <c r="K22" s="219"/>
      <c r="L22" s="219"/>
      <c r="M22" s="219"/>
      <c r="N22" s="250">
        <v>0.2</v>
      </c>
      <c r="O22" s="219">
        <v>0.05</v>
      </c>
      <c r="P22" s="219">
        <v>0.1</v>
      </c>
      <c r="Q22" s="219">
        <v>0.05</v>
      </c>
      <c r="R22" s="219">
        <v>0.05</v>
      </c>
      <c r="S22" s="219">
        <v>0.12</v>
      </c>
      <c r="T22" s="219">
        <v>0.15</v>
      </c>
      <c r="U22" s="219">
        <v>0.05</v>
      </c>
      <c r="V22" s="219">
        <v>0.12</v>
      </c>
      <c r="W22" s="251">
        <v>0.1</v>
      </c>
      <c r="X22" s="235"/>
      <c r="Y22" s="269"/>
      <c r="Z22" s="270">
        <f>'yr4'!Z22*VLOOKUP($AD$1,Population!$F$3:$H$12,3,FALSE)</f>
        <v>50</v>
      </c>
      <c r="AA22" s="270"/>
      <c r="AB22" s="270">
        <f>'yr4'!AB22*VLOOKUP($AD$1,Population!$F$3:$H$12,3,FALSE)</f>
        <v>3500</v>
      </c>
      <c r="AC22" s="270">
        <f>'yr4'!AC22*VLOOKUP($AD$1,Population!$F$3:$H$12,3,FALSE)</f>
        <v>700</v>
      </c>
      <c r="AD22" s="271"/>
      <c r="AE22" s="235"/>
      <c r="AF22" s="264">
        <f t="shared" si="0"/>
        <v>4250</v>
      </c>
      <c r="AG22" s="235"/>
      <c r="AH22" s="235"/>
    </row>
    <row r="23" spans="1:52" x14ac:dyDescent="0.25">
      <c r="A23" s="44"/>
      <c r="B23" s="48">
        <v>8</v>
      </c>
      <c r="C23" s="48" t="s">
        <v>22</v>
      </c>
      <c r="D23" s="250"/>
      <c r="E23" s="219"/>
      <c r="F23" s="219"/>
      <c r="G23" s="219"/>
      <c r="H23" s="219"/>
      <c r="I23" s="219"/>
      <c r="J23" s="219"/>
      <c r="K23" s="219"/>
      <c r="L23" s="219"/>
      <c r="M23" s="219"/>
      <c r="N23" s="250"/>
      <c r="O23" s="219"/>
      <c r="P23" s="219"/>
      <c r="Q23" s="219">
        <v>0.05</v>
      </c>
      <c r="R23" s="219">
        <v>0.05</v>
      </c>
      <c r="S23" s="219">
        <v>0.05</v>
      </c>
      <c r="T23" s="219"/>
      <c r="U23" s="219">
        <v>0.05</v>
      </c>
      <c r="V23" s="219">
        <v>0.05</v>
      </c>
      <c r="W23" s="251">
        <v>0.05</v>
      </c>
      <c r="X23" s="235"/>
      <c r="Y23" s="269">
        <f>'yr4'!Y23*VLOOKUP($AD$1,Population!$F$3:$H$12,3,FALSE)</f>
        <v>200</v>
      </c>
      <c r="Z23" s="270"/>
      <c r="AA23" s="270"/>
      <c r="AB23" s="270">
        <f>'yr4'!AB23*VLOOKUP($AD$1,Population!$F$3:$H$12,3,FALSE)</f>
        <v>7500</v>
      </c>
      <c r="AC23" s="270">
        <f>'yr4'!AC23*VLOOKUP($AD$1,Population!$F$3:$H$12,3,FALSE)</f>
        <v>1500</v>
      </c>
      <c r="AD23" s="271"/>
      <c r="AE23" s="235"/>
      <c r="AF23" s="264">
        <f t="shared" si="0"/>
        <v>9200</v>
      </c>
      <c r="AG23" s="235"/>
      <c r="AH23" s="235"/>
    </row>
    <row r="24" spans="1:52" x14ac:dyDescent="0.25">
      <c r="A24" s="44"/>
      <c r="B24" s="49">
        <v>9</v>
      </c>
      <c r="C24" s="49" t="s">
        <v>23</v>
      </c>
      <c r="D24" s="252"/>
      <c r="E24" s="253"/>
      <c r="F24" s="253"/>
      <c r="G24" s="253"/>
      <c r="H24" s="253"/>
      <c r="I24" s="253"/>
      <c r="J24" s="253"/>
      <c r="K24" s="253"/>
      <c r="L24" s="253"/>
      <c r="M24" s="253"/>
      <c r="N24" s="252"/>
      <c r="O24" s="253"/>
      <c r="P24" s="253">
        <v>0.05</v>
      </c>
      <c r="Q24" s="253"/>
      <c r="R24" s="253"/>
      <c r="S24" s="253"/>
      <c r="T24" s="253"/>
      <c r="U24" s="253"/>
      <c r="V24" s="253">
        <v>0.1</v>
      </c>
      <c r="W24" s="254">
        <v>0.01</v>
      </c>
      <c r="X24" s="235"/>
      <c r="Y24" s="258"/>
      <c r="Z24" s="259"/>
      <c r="AA24" s="259"/>
      <c r="AB24" s="259">
        <f>'yr4'!AB24*VLOOKUP($AD$1,Population!$F$3:$H$12,3,FALSE)</f>
        <v>2500</v>
      </c>
      <c r="AC24" s="259">
        <f>'yr4'!AC24*VLOOKUP($AD$1,Population!$F$3:$H$12,3,FALSE)</f>
        <v>500</v>
      </c>
      <c r="AD24" s="260"/>
      <c r="AE24" s="235"/>
      <c r="AF24" s="265">
        <f t="shared" si="0"/>
        <v>3000</v>
      </c>
      <c r="AG24" s="235"/>
      <c r="AH24" s="235"/>
    </row>
    <row r="25" spans="1:52" x14ac:dyDescent="0.25">
      <c r="A25" s="235"/>
      <c r="B25" s="235"/>
      <c r="C25" s="235"/>
      <c r="D25" s="235"/>
      <c r="E25" s="235"/>
      <c r="F25" s="235"/>
      <c r="G25" s="235"/>
      <c r="H25" s="235"/>
      <c r="I25" s="235"/>
      <c r="J25" s="235"/>
      <c r="K25" s="235"/>
      <c r="L25" s="235"/>
      <c r="M25" s="235"/>
      <c r="N25" s="235"/>
      <c r="O25" s="235"/>
      <c r="P25" s="235"/>
      <c r="Q25" s="235"/>
      <c r="R25" s="235"/>
      <c r="S25" s="235"/>
      <c r="T25" s="235"/>
      <c r="U25" s="235"/>
      <c r="V25" s="235"/>
      <c r="W25" s="235"/>
      <c r="X25" s="235"/>
      <c r="Y25" s="235"/>
      <c r="Z25" s="235"/>
      <c r="AA25" s="235"/>
      <c r="AB25" s="235"/>
      <c r="AC25" s="235"/>
      <c r="AD25" s="235"/>
      <c r="AE25" s="235"/>
      <c r="AF25" s="235"/>
      <c r="AG25" s="235"/>
      <c r="AH25" s="235"/>
    </row>
    <row r="26" spans="1:52" hidden="1" x14ac:dyDescent="0.25">
      <c r="A26" s="235" t="s">
        <v>33</v>
      </c>
      <c r="B26" s="235"/>
      <c r="C26" s="235" t="s">
        <v>25</v>
      </c>
      <c r="D26" s="235">
        <v>0.1</v>
      </c>
      <c r="E26" s="235">
        <v>0.05</v>
      </c>
      <c r="F26" s="235">
        <v>0.1</v>
      </c>
      <c r="G26" s="235">
        <v>0.1</v>
      </c>
      <c r="H26" s="235">
        <v>0.1</v>
      </c>
      <c r="I26" s="235">
        <v>0.3</v>
      </c>
      <c r="J26" s="234">
        <v>0.05</v>
      </c>
      <c r="K26" s="234">
        <v>0.05</v>
      </c>
      <c r="L26" s="234">
        <v>0.2</v>
      </c>
      <c r="M26" s="236">
        <v>0.1</v>
      </c>
      <c r="N26" s="235">
        <f t="shared" ref="N26:W26" si="1">D26</f>
        <v>0.1</v>
      </c>
      <c r="O26" s="235">
        <f t="shared" si="1"/>
        <v>0.05</v>
      </c>
      <c r="P26" s="235">
        <f t="shared" si="1"/>
        <v>0.1</v>
      </c>
      <c r="Q26" s="235">
        <f t="shared" si="1"/>
        <v>0.1</v>
      </c>
      <c r="R26" s="235">
        <f t="shared" si="1"/>
        <v>0.1</v>
      </c>
      <c r="S26" s="235">
        <f t="shared" si="1"/>
        <v>0.3</v>
      </c>
      <c r="T26" s="235">
        <f t="shared" si="1"/>
        <v>0.05</v>
      </c>
      <c r="U26" s="235">
        <f t="shared" si="1"/>
        <v>0.05</v>
      </c>
      <c r="V26" s="235">
        <f t="shared" si="1"/>
        <v>0.2</v>
      </c>
      <c r="W26" s="235">
        <f t="shared" si="1"/>
        <v>0.1</v>
      </c>
      <c r="X26" s="235"/>
      <c r="Y26" s="235"/>
      <c r="Z26" s="235"/>
      <c r="AA26" s="235"/>
      <c r="AB26" s="235"/>
      <c r="AC26" s="235"/>
      <c r="AD26" s="235"/>
      <c r="AE26" s="235"/>
      <c r="AF26" s="235"/>
      <c r="AG26" s="235"/>
      <c r="AH26" s="235"/>
    </row>
    <row r="27" spans="1:52" hidden="1" x14ac:dyDescent="0.25">
      <c r="A27" s="235"/>
      <c r="B27" s="235"/>
      <c r="C27" s="235" t="s">
        <v>26</v>
      </c>
      <c r="D27" s="235">
        <v>0.05</v>
      </c>
      <c r="E27" s="235">
        <v>0.01</v>
      </c>
      <c r="F27" s="235">
        <v>0.02</v>
      </c>
      <c r="G27" s="235"/>
      <c r="H27" s="235"/>
      <c r="I27" s="235"/>
      <c r="J27" s="234">
        <v>0.02</v>
      </c>
      <c r="K27" s="234">
        <v>0.1</v>
      </c>
      <c r="L27" s="234">
        <v>0.05</v>
      </c>
      <c r="M27" s="236">
        <v>0.1</v>
      </c>
      <c r="N27" s="235">
        <f t="shared" ref="N27:N28" si="2">D27</f>
        <v>0.05</v>
      </c>
      <c r="O27" s="235">
        <f>E27</f>
        <v>0.01</v>
      </c>
      <c r="P27" s="235">
        <f>F27</f>
        <v>0.02</v>
      </c>
      <c r="Q27" s="235"/>
      <c r="R27" s="235"/>
      <c r="S27" s="235"/>
      <c r="T27" s="235">
        <f>J27</f>
        <v>0.02</v>
      </c>
      <c r="U27" s="235">
        <f>K27</f>
        <v>0.1</v>
      </c>
      <c r="V27" s="235">
        <f>L27</f>
        <v>0.05</v>
      </c>
      <c r="W27" s="235">
        <f>M27</f>
        <v>0.1</v>
      </c>
      <c r="X27" s="235"/>
      <c r="Y27" s="235"/>
      <c r="Z27" s="235"/>
      <c r="AA27" s="235"/>
      <c r="AB27" s="235"/>
      <c r="AC27" s="235"/>
      <c r="AD27" s="235"/>
      <c r="AE27" s="235"/>
      <c r="AF27" s="235"/>
      <c r="AG27" s="235"/>
      <c r="AH27" s="235"/>
    </row>
    <row r="28" spans="1:52" hidden="1" x14ac:dyDescent="0.25">
      <c r="A28" s="235"/>
      <c r="B28" s="235"/>
      <c r="C28" s="235" t="s">
        <v>27</v>
      </c>
      <c r="D28" s="235">
        <v>0.01</v>
      </c>
      <c r="E28" s="235"/>
      <c r="F28" s="235"/>
      <c r="G28" s="235">
        <v>0.05</v>
      </c>
      <c r="H28" s="235">
        <v>0.05</v>
      </c>
      <c r="I28" s="235"/>
      <c r="J28" s="235"/>
      <c r="K28" s="235"/>
      <c r="L28" s="234">
        <v>0.15</v>
      </c>
      <c r="M28" s="236"/>
      <c r="N28" s="235">
        <f t="shared" si="2"/>
        <v>0.01</v>
      </c>
      <c r="O28" s="235"/>
      <c r="P28" s="235"/>
      <c r="Q28" s="235">
        <f>G28</f>
        <v>0.05</v>
      </c>
      <c r="R28" s="235">
        <f>H28</f>
        <v>0.05</v>
      </c>
      <c r="S28" s="235"/>
      <c r="T28" s="235"/>
      <c r="U28" s="235"/>
      <c r="V28" s="235">
        <v>0.1</v>
      </c>
      <c r="W28" s="235"/>
      <c r="X28" s="235"/>
      <c r="Y28" s="235"/>
      <c r="Z28" s="235"/>
      <c r="AA28" s="235"/>
      <c r="AB28" s="235"/>
      <c r="AC28" s="235"/>
      <c r="AD28" s="235"/>
      <c r="AE28" s="235"/>
      <c r="AF28" s="235"/>
      <c r="AG28" s="235"/>
      <c r="AH28" s="235"/>
      <c r="AZ28" s="53"/>
    </row>
    <row r="29" spans="1:52" hidden="1" x14ac:dyDescent="0.25">
      <c r="A29" s="235"/>
      <c r="B29" s="235"/>
      <c r="C29" s="235"/>
      <c r="D29" s="235"/>
      <c r="E29" s="235"/>
      <c r="F29" s="235"/>
      <c r="G29" s="235"/>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Z29" s="53"/>
    </row>
    <row r="30" spans="1:52" x14ac:dyDescent="0.25">
      <c r="A30" s="235" t="s">
        <v>42</v>
      </c>
      <c r="B30" s="235"/>
      <c r="C30" s="235"/>
      <c r="D30" s="247">
        <f>AF5</f>
        <v>0</v>
      </c>
      <c r="E30" s="248">
        <f>AF6</f>
        <v>0</v>
      </c>
      <c r="F30" s="248">
        <f>AF7</f>
        <v>936.5625</v>
      </c>
      <c r="G30" s="248">
        <f>AF8</f>
        <v>2126.25</v>
      </c>
      <c r="H30" s="248">
        <f>AF9</f>
        <v>2126.25</v>
      </c>
      <c r="I30" s="248">
        <f>AF10</f>
        <v>1316.25</v>
      </c>
      <c r="J30" s="248">
        <f>AF11</f>
        <v>121.5</v>
      </c>
      <c r="K30" s="248">
        <f>AF12</f>
        <v>850.50000000000011</v>
      </c>
      <c r="L30" s="248">
        <f>AF13</f>
        <v>1822.5</v>
      </c>
      <c r="M30" s="249">
        <f>AF14</f>
        <v>860.625</v>
      </c>
      <c r="N30" s="248">
        <f>AF15</f>
        <v>0</v>
      </c>
      <c r="O30" s="248">
        <f>AF16</f>
        <v>0</v>
      </c>
      <c r="P30" s="248">
        <f>AF17</f>
        <v>4350</v>
      </c>
      <c r="Q30" s="248">
        <f>AF18</f>
        <v>10500</v>
      </c>
      <c r="R30" s="248">
        <f>AF19</f>
        <v>10500</v>
      </c>
      <c r="S30" s="248">
        <f>AF20</f>
        <v>6500</v>
      </c>
      <c r="T30" s="248">
        <f>AF21</f>
        <v>600</v>
      </c>
      <c r="U30" s="248">
        <f>AF22</f>
        <v>4250</v>
      </c>
      <c r="V30" s="248">
        <f>AF23</f>
        <v>9200</v>
      </c>
      <c r="W30" s="249">
        <f>AF24</f>
        <v>3000</v>
      </c>
      <c r="X30" s="235"/>
      <c r="Y30" s="235"/>
      <c r="Z30" s="235"/>
      <c r="AA30" s="235"/>
      <c r="AB30" s="235"/>
      <c r="AC30" s="235"/>
      <c r="AD30" s="235"/>
      <c r="AE30" s="235"/>
      <c r="AF30" s="235"/>
      <c r="AG30" s="235"/>
      <c r="AH30" s="235"/>
      <c r="AZ30" s="53"/>
    </row>
    <row r="31" spans="1:52" x14ac:dyDescent="0.25">
      <c r="A31" s="234" t="s">
        <v>148</v>
      </c>
      <c r="B31" s="235"/>
      <c r="C31" s="235"/>
      <c r="D31" s="258">
        <f t="array" ref="D31:W31">TRANSPOSE(MMULT(MINVERSE(_xlfn.MUNIT(20)-D5:W24),AF5:AF24))</f>
        <v>372.37955933203136</v>
      </c>
      <c r="E31" s="259">
        <v>769.09052809998116</v>
      </c>
      <c r="F31" s="259">
        <v>2877.3440692994577</v>
      </c>
      <c r="G31" s="259">
        <v>2863.5198708419784</v>
      </c>
      <c r="H31" s="259">
        <v>2863.5198708419775</v>
      </c>
      <c r="I31" s="259">
        <v>1851.1266757372503</v>
      </c>
      <c r="J31" s="259">
        <v>653.58573803349736</v>
      </c>
      <c r="K31" s="259">
        <v>2406.0978030784836</v>
      </c>
      <c r="L31" s="259">
        <v>2510.6581390571696</v>
      </c>
      <c r="M31" s="260">
        <v>1268.2404215865558</v>
      </c>
      <c r="N31" s="259">
        <v>1701.8748502562723</v>
      </c>
      <c r="O31" s="259">
        <v>3432.154287717256</v>
      </c>
      <c r="P31" s="259">
        <v>10375.066785633055</v>
      </c>
      <c r="Q31" s="259">
        <v>13684.409156975689</v>
      </c>
      <c r="R31" s="259">
        <v>13684.409156975689</v>
      </c>
      <c r="S31" s="259">
        <v>9009.996755546852</v>
      </c>
      <c r="T31" s="259">
        <v>2899.3581336596822</v>
      </c>
      <c r="U31" s="259">
        <v>11219.217257372016</v>
      </c>
      <c r="V31" s="259">
        <v>12442.587137513799</v>
      </c>
      <c r="W31" s="260">
        <v>4811.123285891952</v>
      </c>
      <c r="X31" s="235"/>
      <c r="Y31" s="235"/>
      <c r="Z31" s="235"/>
      <c r="AA31" s="235"/>
      <c r="AB31" s="235"/>
      <c r="AC31" s="235"/>
      <c r="AD31" s="235"/>
      <c r="AE31" s="235"/>
      <c r="AF31" s="235"/>
      <c r="AG31" s="235"/>
      <c r="AH31" s="235"/>
      <c r="AZ31" s="53"/>
    </row>
    <row r="32" spans="1:52" hidden="1" x14ac:dyDescent="0.25">
      <c r="A32" s="235"/>
      <c r="B32" s="235"/>
      <c r="C32" s="235"/>
      <c r="D32" s="235"/>
      <c r="E32" s="235"/>
      <c r="F32" s="235"/>
      <c r="G32" s="235"/>
      <c r="H32" s="235"/>
      <c r="I32" s="235"/>
      <c r="J32" s="235"/>
      <c r="K32" s="235"/>
      <c r="L32" s="235"/>
      <c r="M32" s="235"/>
      <c r="N32" s="235"/>
      <c r="O32" s="235"/>
      <c r="P32" s="235"/>
      <c r="Q32" s="235"/>
      <c r="R32" s="235"/>
      <c r="S32" s="235"/>
      <c r="T32" s="235"/>
      <c r="U32" s="235"/>
      <c r="V32" s="235"/>
      <c r="W32" s="235"/>
      <c r="X32" s="235"/>
      <c r="Y32" s="235"/>
      <c r="Z32" s="235"/>
      <c r="AA32" s="235"/>
      <c r="AB32" s="235"/>
      <c r="AC32" s="235"/>
      <c r="AD32" s="235"/>
      <c r="AE32" s="235"/>
      <c r="AF32" s="235"/>
      <c r="AG32" s="235"/>
      <c r="AH32" s="235"/>
      <c r="AZ32" s="53"/>
    </row>
    <row r="33" spans="1:52" hidden="1" x14ac:dyDescent="0.25">
      <c r="A33" s="235"/>
      <c r="B33" s="235"/>
      <c r="C33" s="235" t="s">
        <v>28</v>
      </c>
      <c r="D33" s="235"/>
      <c r="E33" s="235"/>
      <c r="F33" s="235"/>
      <c r="G33" s="235"/>
      <c r="H33" s="235"/>
      <c r="I33" s="235"/>
      <c r="J33" s="235"/>
      <c r="K33" s="235"/>
      <c r="L33" s="235"/>
      <c r="M33" s="236"/>
      <c r="N33" s="235"/>
      <c r="O33" s="235"/>
      <c r="P33" s="235"/>
      <c r="Q33" s="235"/>
      <c r="R33" s="235"/>
      <c r="S33" s="235"/>
      <c r="T33" s="235"/>
      <c r="U33" s="235"/>
      <c r="V33" s="235"/>
      <c r="W33" s="235"/>
      <c r="X33" s="235"/>
      <c r="Y33" s="235"/>
      <c r="Z33" s="235"/>
      <c r="AA33" s="235"/>
      <c r="AB33" s="235"/>
      <c r="AC33" s="235"/>
      <c r="AD33" s="235"/>
      <c r="AE33" s="235"/>
      <c r="AF33" s="235"/>
      <c r="AG33" s="235"/>
      <c r="AH33" s="235"/>
      <c r="AZ33" s="53"/>
    </row>
    <row r="34" spans="1:52" hidden="1" x14ac:dyDescent="0.25">
      <c r="A34" s="235"/>
      <c r="B34" s="235"/>
      <c r="C34" s="235" t="s">
        <v>29</v>
      </c>
      <c r="D34" s="235"/>
      <c r="E34" s="235"/>
      <c r="F34" s="235"/>
      <c r="G34" s="235"/>
      <c r="H34" s="235"/>
      <c r="I34" s="235"/>
      <c r="J34" s="235"/>
      <c r="K34" s="235"/>
      <c r="L34" s="235"/>
      <c r="M34" s="236"/>
      <c r="N34" s="235"/>
      <c r="O34" s="235"/>
      <c r="P34" s="235"/>
      <c r="Q34" s="235"/>
      <c r="R34" s="235"/>
      <c r="S34" s="235"/>
      <c r="T34" s="235"/>
      <c r="U34" s="235"/>
      <c r="V34" s="235"/>
      <c r="W34" s="235"/>
      <c r="X34" s="235"/>
      <c r="Y34" s="235"/>
      <c r="Z34" s="235"/>
      <c r="AA34" s="235"/>
      <c r="AB34" s="235"/>
      <c r="AC34" s="235"/>
      <c r="AD34" s="235"/>
      <c r="AE34" s="235"/>
      <c r="AF34" s="235"/>
      <c r="AG34" s="235"/>
      <c r="AH34" s="235"/>
      <c r="AZ34" s="53"/>
    </row>
    <row r="35" spans="1:52" hidden="1" x14ac:dyDescent="0.25">
      <c r="A35" s="235"/>
      <c r="B35" s="235"/>
      <c r="C35" s="235" t="s">
        <v>30</v>
      </c>
      <c r="D35" s="235"/>
      <c r="E35" s="235"/>
      <c r="F35" s="235"/>
      <c r="G35" s="235"/>
      <c r="H35" s="235"/>
      <c r="I35" s="235"/>
      <c r="J35" s="235"/>
      <c r="K35" s="235"/>
      <c r="L35" s="235"/>
      <c r="M35" s="236"/>
      <c r="N35" s="235"/>
      <c r="O35" s="235"/>
      <c r="P35" s="235"/>
      <c r="Q35" s="235"/>
      <c r="R35" s="235"/>
      <c r="S35" s="235"/>
      <c r="T35" s="235"/>
      <c r="U35" s="235"/>
      <c r="V35" s="235"/>
      <c r="W35" s="235"/>
      <c r="X35" s="235"/>
      <c r="Y35" s="235"/>
      <c r="Z35" s="235"/>
      <c r="AA35" s="235"/>
      <c r="AB35" s="235"/>
      <c r="AC35" s="235"/>
      <c r="AD35" s="235"/>
      <c r="AE35" s="235"/>
      <c r="AF35" s="235"/>
      <c r="AG35" s="235"/>
      <c r="AH35" s="235"/>
      <c r="AZ35" s="53"/>
    </row>
    <row r="36" spans="1:52" hidden="1" x14ac:dyDescent="0.25">
      <c r="A36" s="235"/>
      <c r="B36" s="235"/>
      <c r="C36" s="235" t="s">
        <v>31</v>
      </c>
      <c r="D36" s="235"/>
      <c r="E36" s="235"/>
      <c r="F36" s="235"/>
      <c r="G36" s="235"/>
      <c r="H36" s="235"/>
      <c r="I36" s="235"/>
      <c r="J36" s="235"/>
      <c r="K36" s="235"/>
      <c r="L36" s="235"/>
      <c r="M36" s="236"/>
      <c r="N36" s="235"/>
      <c r="O36" s="235"/>
      <c r="P36" s="235"/>
      <c r="Q36" s="235"/>
      <c r="R36" s="235"/>
      <c r="S36" s="235"/>
      <c r="T36" s="235"/>
      <c r="U36" s="235"/>
      <c r="V36" s="235"/>
      <c r="W36" s="235"/>
      <c r="X36" s="235"/>
      <c r="Y36" s="235"/>
      <c r="Z36" s="235"/>
      <c r="AA36" s="235"/>
      <c r="AB36" s="235"/>
      <c r="AC36" s="235"/>
      <c r="AD36" s="235"/>
      <c r="AE36" s="235"/>
      <c r="AF36" s="235"/>
      <c r="AG36" s="235"/>
      <c r="AH36" s="235"/>
      <c r="AZ36" s="53"/>
    </row>
    <row r="37" spans="1:52" hidden="1" x14ac:dyDescent="0.25">
      <c r="A37" s="235"/>
      <c r="B37" s="235"/>
      <c r="C37" s="235" t="s">
        <v>32</v>
      </c>
      <c r="D37" s="235"/>
      <c r="E37" s="235"/>
      <c r="F37" s="235"/>
      <c r="G37" s="235"/>
      <c r="H37" s="235"/>
      <c r="I37" s="235"/>
      <c r="J37" s="235"/>
      <c r="K37" s="235"/>
      <c r="L37" s="235"/>
      <c r="M37" s="236"/>
      <c r="N37" s="235"/>
      <c r="O37" s="235"/>
      <c r="P37" s="235"/>
      <c r="Q37" s="235"/>
      <c r="R37" s="235"/>
      <c r="S37" s="235"/>
      <c r="T37" s="235"/>
      <c r="U37" s="235"/>
      <c r="V37" s="235"/>
      <c r="W37" s="235"/>
      <c r="X37" s="235"/>
      <c r="Y37" s="235"/>
      <c r="Z37" s="235"/>
      <c r="AA37" s="235"/>
      <c r="AB37" s="235"/>
      <c r="AC37" s="235"/>
      <c r="AD37" s="235"/>
      <c r="AE37" s="235"/>
      <c r="AF37" s="235"/>
      <c r="AG37" s="235"/>
      <c r="AH37" s="235"/>
      <c r="AZ37" s="53"/>
    </row>
    <row r="38" spans="1:52" s="5" customFormat="1" x14ac:dyDescent="0.25">
      <c r="A38" s="235"/>
      <c r="B38" s="235"/>
      <c r="C38" s="235"/>
      <c r="D38" s="235"/>
      <c r="E38" s="235"/>
      <c r="F38" s="235"/>
      <c r="G38" s="235"/>
      <c r="H38" s="235"/>
      <c r="I38" s="235"/>
      <c r="J38" s="235"/>
      <c r="K38" s="235"/>
      <c r="L38" s="235"/>
      <c r="M38" s="234"/>
      <c r="N38" s="235"/>
      <c r="O38" s="235"/>
      <c r="P38" s="235"/>
      <c r="Q38" s="235"/>
      <c r="R38" s="235"/>
      <c r="S38" s="235"/>
      <c r="T38" s="235"/>
      <c r="U38" s="235"/>
      <c r="V38" s="235"/>
      <c r="W38" s="235"/>
      <c r="X38" s="235"/>
      <c r="Y38" s="235"/>
      <c r="Z38" s="235"/>
      <c r="AA38" s="235"/>
      <c r="AB38" s="235"/>
      <c r="AC38" s="235"/>
      <c r="AD38" s="235"/>
      <c r="AE38" s="235"/>
      <c r="AF38" s="235"/>
      <c r="AG38" s="235"/>
      <c r="AH38" s="235"/>
      <c r="AZ38" s="73"/>
    </row>
    <row r="39" spans="1:52" x14ac:dyDescent="0.25">
      <c r="A39" s="235" t="s">
        <v>83</v>
      </c>
      <c r="B39" s="235"/>
      <c r="C39" s="235"/>
      <c r="D39" s="235"/>
      <c r="E39" s="235"/>
      <c r="F39" s="235"/>
      <c r="G39" s="235"/>
      <c r="H39" s="235"/>
      <c r="I39" s="235"/>
      <c r="J39" s="235"/>
      <c r="K39" s="235"/>
      <c r="L39" s="235"/>
      <c r="M39" s="235"/>
      <c r="N39" s="235"/>
      <c r="O39" s="235"/>
      <c r="P39" s="235"/>
      <c r="Q39" s="235"/>
      <c r="R39" s="235"/>
      <c r="S39" s="235"/>
      <c r="T39" s="235"/>
      <c r="U39" s="235"/>
      <c r="V39" s="235"/>
      <c r="W39" s="235"/>
      <c r="X39" s="235"/>
      <c r="Y39" s="235"/>
      <c r="Z39" s="235"/>
      <c r="AA39" s="235"/>
      <c r="AB39" s="235"/>
      <c r="AC39" s="235"/>
      <c r="AD39" s="235"/>
      <c r="AE39" s="235"/>
      <c r="AF39" s="235"/>
      <c r="AG39" s="235"/>
      <c r="AH39" s="235"/>
      <c r="AZ39" s="53"/>
    </row>
    <row r="40" spans="1:52" x14ac:dyDescent="0.25">
      <c r="A40" s="235"/>
      <c r="B40" s="235" t="s">
        <v>45</v>
      </c>
      <c r="C40" s="235"/>
      <c r="D40" s="247">
        <v>1.2</v>
      </c>
      <c r="E40" s="248">
        <v>1</v>
      </c>
      <c r="F40" s="248">
        <v>1</v>
      </c>
      <c r="G40" s="248">
        <v>0.5</v>
      </c>
      <c r="H40" s="248">
        <v>0.5</v>
      </c>
      <c r="I40" s="248">
        <v>0.3</v>
      </c>
      <c r="J40" s="248">
        <v>0.5</v>
      </c>
      <c r="K40" s="248">
        <v>1.2</v>
      </c>
      <c r="L40" s="248">
        <v>0.7</v>
      </c>
      <c r="M40" s="249">
        <v>0.8</v>
      </c>
      <c r="N40" s="248">
        <f t="shared" ref="N40:W43" si="3">D40</f>
        <v>1.2</v>
      </c>
      <c r="O40" s="248">
        <f t="shared" si="3"/>
        <v>1</v>
      </c>
      <c r="P40" s="248">
        <f t="shared" si="3"/>
        <v>1</v>
      </c>
      <c r="Q40" s="248">
        <f t="shared" si="3"/>
        <v>0.5</v>
      </c>
      <c r="R40" s="248">
        <f t="shared" si="3"/>
        <v>0.5</v>
      </c>
      <c r="S40" s="248">
        <f t="shared" si="3"/>
        <v>0.3</v>
      </c>
      <c r="T40" s="248">
        <f t="shared" si="3"/>
        <v>0.5</v>
      </c>
      <c r="U40" s="248">
        <f t="shared" si="3"/>
        <v>1.2</v>
      </c>
      <c r="V40" s="248">
        <f t="shared" si="3"/>
        <v>0.7</v>
      </c>
      <c r="W40" s="249">
        <f t="shared" si="3"/>
        <v>0.8</v>
      </c>
      <c r="X40" s="235"/>
      <c r="Y40" s="235"/>
      <c r="Z40" s="235"/>
      <c r="AA40" s="235"/>
      <c r="AB40" s="235"/>
      <c r="AC40" s="235" t="s">
        <v>55</v>
      </c>
      <c r="AD40" s="235"/>
      <c r="AE40" s="235"/>
      <c r="AF40" s="235"/>
      <c r="AG40" s="235"/>
      <c r="AH40" s="235"/>
      <c r="AZ40" s="53"/>
    </row>
    <row r="41" spans="1:52" x14ac:dyDescent="0.25">
      <c r="A41" s="235"/>
      <c r="B41" s="235" t="s">
        <v>47</v>
      </c>
      <c r="C41" s="235"/>
      <c r="D41" s="250">
        <f>(SUM(D6:D8)*$AC$41)/$Z$41</f>
        <v>4.0000000000000008E-2</v>
      </c>
      <c r="E41" s="219">
        <f>(SUM(E6:E8)*$AC$41)/$Z$41</f>
        <v>0.05</v>
      </c>
      <c r="F41" s="219">
        <f>(SUM(F6:F8)*$AC$41)/$Z$41</f>
        <v>0.12000000000000002</v>
      </c>
      <c r="G41" s="261">
        <f>Substitution_total!V7/G31</f>
        <v>47.357638402946037</v>
      </c>
      <c r="H41" s="219">
        <f t="shared" ref="H41:M41" si="4">(SUM(H6:H8)*$AC$41)/$Z$41</f>
        <v>6.2000000000000013E-2</v>
      </c>
      <c r="I41" s="219">
        <f t="shared" si="4"/>
        <v>6.7999999999999991E-2</v>
      </c>
      <c r="J41" s="219">
        <f t="shared" si="4"/>
        <v>6.7999999999999991E-2</v>
      </c>
      <c r="K41" s="219">
        <f t="shared" si="4"/>
        <v>0.05</v>
      </c>
      <c r="L41" s="219">
        <f t="shared" si="4"/>
        <v>2.2000000000000002E-2</v>
      </c>
      <c r="M41" s="251">
        <f t="shared" si="4"/>
        <v>2.4000000000000004E-2</v>
      </c>
      <c r="N41" s="219">
        <f>D41</f>
        <v>4.0000000000000008E-2</v>
      </c>
      <c r="O41" s="219">
        <f t="shared" si="3"/>
        <v>0.05</v>
      </c>
      <c r="P41" s="219">
        <f>F41</f>
        <v>0.12000000000000002</v>
      </c>
      <c r="Q41" s="219">
        <f>G41</f>
        <v>47.357638402946037</v>
      </c>
      <c r="R41" s="219">
        <f t="shared" si="3"/>
        <v>6.2000000000000013E-2</v>
      </c>
      <c r="S41" s="219">
        <f t="shared" si="3"/>
        <v>6.7999999999999991E-2</v>
      </c>
      <c r="T41" s="219">
        <f t="shared" si="3"/>
        <v>6.7999999999999991E-2</v>
      </c>
      <c r="U41" s="219">
        <f t="shared" si="3"/>
        <v>0.05</v>
      </c>
      <c r="V41" s="219">
        <f t="shared" si="3"/>
        <v>2.2000000000000002E-2</v>
      </c>
      <c r="W41" s="251">
        <f t="shared" si="3"/>
        <v>2.4000000000000004E-2</v>
      </c>
      <c r="X41" s="235"/>
      <c r="Y41" s="235" t="s">
        <v>49</v>
      </c>
      <c r="Z41" s="235">
        <v>1</v>
      </c>
      <c r="AA41" s="235" t="s">
        <v>50</v>
      </c>
      <c r="AB41" s="235"/>
      <c r="AC41" s="235">
        <v>0.4</v>
      </c>
      <c r="AD41" s="235"/>
      <c r="AE41" s="235"/>
      <c r="AF41" s="235"/>
      <c r="AG41" s="235"/>
      <c r="AH41" s="235"/>
      <c r="AZ41" s="53"/>
    </row>
    <row r="42" spans="1:52" x14ac:dyDescent="0.25">
      <c r="A42" s="235"/>
      <c r="B42" s="235" t="s">
        <v>101</v>
      </c>
      <c r="C42" s="235"/>
      <c r="D42" s="250">
        <f>(SUM(D6:D8)*$AC$42)/$Z$42</f>
        <v>0.13333333333333336</v>
      </c>
      <c r="E42" s="219">
        <f t="shared" ref="E42:M42" si="5">(SUM(E6:E8)*$AC$42)/$Z$42</f>
        <v>0.16666666666666669</v>
      </c>
      <c r="F42" s="219">
        <f t="shared" si="5"/>
        <v>0.40000000000000008</v>
      </c>
      <c r="G42" s="261">
        <f>Substitution_total!W7/G31</f>
        <v>86.850489419320994</v>
      </c>
      <c r="H42" s="219">
        <f t="shared" si="5"/>
        <v>0.20666666666666672</v>
      </c>
      <c r="I42" s="219">
        <f t="shared" si="5"/>
        <v>0.22666666666666666</v>
      </c>
      <c r="J42" s="219">
        <f t="shared" si="5"/>
        <v>0.22666666666666666</v>
      </c>
      <c r="K42" s="219">
        <f>(SUM(K6:K8)*$AC$42)/$Z$42</f>
        <v>0.16666666666666669</v>
      </c>
      <c r="L42" s="219">
        <f t="shared" si="5"/>
        <v>7.3333333333333348E-2</v>
      </c>
      <c r="M42" s="251">
        <f t="shared" si="5"/>
        <v>8.0000000000000016E-2</v>
      </c>
      <c r="N42" s="219">
        <f>D42</f>
        <v>0.13333333333333336</v>
      </c>
      <c r="O42" s="219">
        <f t="shared" si="3"/>
        <v>0.16666666666666669</v>
      </c>
      <c r="P42" s="219">
        <f t="shared" si="3"/>
        <v>0.40000000000000008</v>
      </c>
      <c r="Q42" s="219">
        <f t="shared" si="3"/>
        <v>86.850489419320994</v>
      </c>
      <c r="R42" s="219">
        <f t="shared" si="3"/>
        <v>0.20666666666666672</v>
      </c>
      <c r="S42" s="219">
        <f t="shared" si="3"/>
        <v>0.22666666666666666</v>
      </c>
      <c r="T42" s="219">
        <f t="shared" si="3"/>
        <v>0.22666666666666666</v>
      </c>
      <c r="U42" s="219">
        <f t="shared" si="3"/>
        <v>0.16666666666666669</v>
      </c>
      <c r="V42" s="219">
        <f t="shared" si="3"/>
        <v>7.3333333333333348E-2</v>
      </c>
      <c r="W42" s="251">
        <f t="shared" si="3"/>
        <v>8.0000000000000016E-2</v>
      </c>
      <c r="X42" s="235"/>
      <c r="Y42" s="235" t="s">
        <v>105</v>
      </c>
      <c r="Z42" s="235">
        <v>0.3</v>
      </c>
      <c r="AA42" s="235" t="s">
        <v>106</v>
      </c>
      <c r="AB42" s="235"/>
      <c r="AC42" s="235">
        <v>0.4</v>
      </c>
      <c r="AD42" s="235"/>
      <c r="AE42" s="235"/>
      <c r="AF42" s="235"/>
      <c r="AG42" s="235"/>
      <c r="AH42" s="235"/>
      <c r="AZ42" s="53"/>
    </row>
    <row r="43" spans="1:52" x14ac:dyDescent="0.25">
      <c r="A43" s="235"/>
      <c r="B43" s="235" t="s">
        <v>48</v>
      </c>
      <c r="C43" s="235"/>
      <c r="D43" s="252">
        <f>(SUM(D6:D8)*$AC$43)/$Z$43</f>
        <v>4.0000000000000008E-2</v>
      </c>
      <c r="E43" s="253">
        <f>(SUM(E6:E8)*$AC$43)/$Z$43</f>
        <v>0.05</v>
      </c>
      <c r="F43" s="253">
        <f t="shared" ref="F43:M43" si="6">(SUM(F6:F8)*$AC$43)/$Z$43</f>
        <v>0.12000000000000002</v>
      </c>
      <c r="G43" s="262">
        <f>Substitution_total!X7/G31</f>
        <v>3.6033973111047102</v>
      </c>
      <c r="H43" s="253">
        <f t="shared" si="6"/>
        <v>6.2000000000000013E-2</v>
      </c>
      <c r="I43" s="253">
        <f t="shared" si="6"/>
        <v>6.7999999999999991E-2</v>
      </c>
      <c r="J43" s="253">
        <f t="shared" si="6"/>
        <v>6.7999999999999991E-2</v>
      </c>
      <c r="K43" s="253">
        <f t="shared" si="6"/>
        <v>0.05</v>
      </c>
      <c r="L43" s="253">
        <f t="shared" si="6"/>
        <v>2.2000000000000002E-2</v>
      </c>
      <c r="M43" s="254">
        <f t="shared" si="6"/>
        <v>2.4000000000000004E-2</v>
      </c>
      <c r="N43" s="253">
        <f>D43</f>
        <v>4.0000000000000008E-2</v>
      </c>
      <c r="O43" s="253">
        <f>E43</f>
        <v>0.05</v>
      </c>
      <c r="P43" s="253">
        <f>F43</f>
        <v>0.12000000000000002</v>
      </c>
      <c r="Q43" s="253">
        <f>G43</f>
        <v>3.6033973111047102</v>
      </c>
      <c r="R43" s="253">
        <f t="shared" si="3"/>
        <v>6.2000000000000013E-2</v>
      </c>
      <c r="S43" s="253">
        <f t="shared" si="3"/>
        <v>6.7999999999999991E-2</v>
      </c>
      <c r="T43" s="253">
        <f t="shared" si="3"/>
        <v>6.7999999999999991E-2</v>
      </c>
      <c r="U43" s="253">
        <f t="shared" si="3"/>
        <v>0.05</v>
      </c>
      <c r="V43" s="253">
        <f t="shared" si="3"/>
        <v>2.2000000000000002E-2</v>
      </c>
      <c r="W43" s="254">
        <f t="shared" si="3"/>
        <v>2.4000000000000004E-2</v>
      </c>
      <c r="X43" s="235"/>
      <c r="Y43" s="235" t="s">
        <v>51</v>
      </c>
      <c r="Z43" s="235">
        <v>0.5</v>
      </c>
      <c r="AA43" s="235" t="s">
        <v>52</v>
      </c>
      <c r="AB43" s="235"/>
      <c r="AC43" s="235">
        <v>0.2</v>
      </c>
      <c r="AD43" s="235"/>
      <c r="AE43" s="235"/>
      <c r="AF43" s="235"/>
      <c r="AG43" s="235"/>
      <c r="AH43" s="235"/>
      <c r="AZ43" s="53"/>
    </row>
    <row r="44" spans="1:52" x14ac:dyDescent="0.25">
      <c r="A44" s="235"/>
      <c r="B44" s="235"/>
      <c r="C44" s="235"/>
      <c r="D44" s="235"/>
      <c r="E44" s="235"/>
      <c r="F44" s="235"/>
      <c r="G44" s="235"/>
      <c r="H44" s="235"/>
      <c r="I44" s="235"/>
      <c r="J44" s="235"/>
      <c r="K44" s="235"/>
      <c r="L44" s="235"/>
      <c r="M44" s="235"/>
      <c r="N44" s="235"/>
      <c r="O44" s="235"/>
      <c r="P44" s="235"/>
      <c r="Q44" s="235"/>
      <c r="R44" s="235"/>
      <c r="S44" s="235"/>
      <c r="T44" s="235"/>
      <c r="U44" s="235"/>
      <c r="V44" s="235"/>
      <c r="W44" s="235"/>
      <c r="X44" s="235"/>
      <c r="Y44" s="235"/>
      <c r="Z44" s="235"/>
      <c r="AA44" s="235"/>
      <c r="AB44" s="235"/>
      <c r="AC44" s="235"/>
      <c r="AD44" s="235"/>
      <c r="AE44" s="235"/>
      <c r="AF44" s="235"/>
      <c r="AG44" s="235"/>
      <c r="AH44" s="235"/>
      <c r="AZ44" s="53"/>
    </row>
    <row r="45" spans="1:52" x14ac:dyDescent="0.25">
      <c r="A45" s="235" t="s">
        <v>36</v>
      </c>
      <c r="B45" s="235"/>
      <c r="C45" s="235"/>
      <c r="D45" s="247">
        <f>D40*D31</f>
        <v>446.85547119843761</v>
      </c>
      <c r="E45" s="248">
        <f t="shared" ref="E45:W45" si="7">E40*E31</f>
        <v>769.09052809998116</v>
      </c>
      <c r="F45" s="248">
        <f t="shared" si="7"/>
        <v>2877.3440692994577</v>
      </c>
      <c r="G45" s="248">
        <f t="shared" si="7"/>
        <v>1431.7599354209892</v>
      </c>
      <c r="H45" s="248">
        <f t="shared" si="7"/>
        <v>1431.7599354209888</v>
      </c>
      <c r="I45" s="248">
        <f t="shared" si="7"/>
        <v>555.33800272117503</v>
      </c>
      <c r="J45" s="248">
        <f t="shared" si="7"/>
        <v>326.79286901674868</v>
      </c>
      <c r="K45" s="248">
        <f t="shared" si="7"/>
        <v>2887.3173636941801</v>
      </c>
      <c r="L45" s="248">
        <f t="shared" si="7"/>
        <v>1757.4606973400187</v>
      </c>
      <c r="M45" s="249">
        <f t="shared" si="7"/>
        <v>1014.5923372692447</v>
      </c>
      <c r="N45" s="248">
        <f t="shared" si="7"/>
        <v>2042.2498203075268</v>
      </c>
      <c r="O45" s="248">
        <f t="shared" si="7"/>
        <v>3432.154287717256</v>
      </c>
      <c r="P45" s="248">
        <f t="shared" si="7"/>
        <v>10375.066785633055</v>
      </c>
      <c r="Q45" s="248">
        <f t="shared" si="7"/>
        <v>6842.2045784878446</v>
      </c>
      <c r="R45" s="248">
        <f t="shared" si="7"/>
        <v>6842.2045784878446</v>
      </c>
      <c r="S45" s="248">
        <f t="shared" si="7"/>
        <v>2702.9990266640557</v>
      </c>
      <c r="T45" s="248">
        <f t="shared" si="7"/>
        <v>1449.6790668298411</v>
      </c>
      <c r="U45" s="248">
        <f t="shared" si="7"/>
        <v>13463.060708846418</v>
      </c>
      <c r="V45" s="248">
        <f t="shared" si="7"/>
        <v>8709.8109962596591</v>
      </c>
      <c r="W45" s="249">
        <f t="shared" si="7"/>
        <v>3848.8986287135617</v>
      </c>
      <c r="X45" s="235"/>
      <c r="Y45" s="235"/>
      <c r="Z45" s="235"/>
      <c r="AA45" s="235"/>
      <c r="AB45" s="235"/>
      <c r="AC45" s="235"/>
      <c r="AD45" s="235"/>
      <c r="AE45" s="235"/>
      <c r="AF45" s="235"/>
      <c r="AG45" s="235"/>
      <c r="AH45" s="235"/>
      <c r="AZ45" s="53"/>
    </row>
    <row r="46" spans="1:52" x14ac:dyDescent="0.25">
      <c r="A46" s="235" t="s">
        <v>37</v>
      </c>
      <c r="B46" s="235"/>
      <c r="C46" s="235" t="s">
        <v>102</v>
      </c>
      <c r="D46" s="250">
        <f>D41*D31</f>
        <v>14.895182373281257</v>
      </c>
      <c r="E46" s="219">
        <f t="shared" ref="E46:W46" si="8">E41*E31</f>
        <v>38.454526404999058</v>
      </c>
      <c r="F46" s="219">
        <f t="shared" si="8"/>
        <v>345.281288315935</v>
      </c>
      <c r="G46" s="219">
        <f t="shared" si="8"/>
        <v>135609.53860298515</v>
      </c>
      <c r="H46" s="219">
        <f t="shared" si="8"/>
        <v>177.53823199220264</v>
      </c>
      <c r="I46" s="219">
        <f t="shared" si="8"/>
        <v>125.87661395013301</v>
      </c>
      <c r="J46" s="219">
        <f t="shared" si="8"/>
        <v>44.443830186277815</v>
      </c>
      <c r="K46" s="219">
        <f t="shared" si="8"/>
        <v>120.30489015392419</v>
      </c>
      <c r="L46" s="219">
        <f t="shared" si="8"/>
        <v>55.234479059257737</v>
      </c>
      <c r="M46" s="251">
        <f t="shared" si="8"/>
        <v>30.437770118077346</v>
      </c>
      <c r="N46" s="219">
        <f t="shared" si="8"/>
        <v>68.074994010250904</v>
      </c>
      <c r="O46" s="219">
        <f t="shared" si="8"/>
        <v>171.60771438586281</v>
      </c>
      <c r="P46" s="219">
        <f t="shared" si="8"/>
        <v>1245.0080142759668</v>
      </c>
      <c r="Q46" s="219">
        <f t="shared" si="8"/>
        <v>648061.30061401834</v>
      </c>
      <c r="R46" s="219">
        <f t="shared" si="8"/>
        <v>848.43336773249291</v>
      </c>
      <c r="S46" s="219">
        <f t="shared" si="8"/>
        <v>612.67977937718581</v>
      </c>
      <c r="T46" s="219">
        <f t="shared" si="8"/>
        <v>197.15635308885837</v>
      </c>
      <c r="U46" s="219">
        <f t="shared" si="8"/>
        <v>560.96086286860088</v>
      </c>
      <c r="V46" s="219">
        <f t="shared" si="8"/>
        <v>273.73691702530363</v>
      </c>
      <c r="W46" s="251">
        <f t="shared" si="8"/>
        <v>115.46695886140687</v>
      </c>
      <c r="X46" s="235"/>
      <c r="Y46" s="235"/>
      <c r="Z46" s="235"/>
      <c r="AA46" s="235"/>
      <c r="AB46" s="235"/>
      <c r="AC46" s="235"/>
      <c r="AD46" s="235"/>
      <c r="AE46" s="235"/>
      <c r="AF46" s="235"/>
      <c r="AG46" s="235"/>
      <c r="AH46" s="235"/>
      <c r="AZ46" s="53"/>
    </row>
    <row r="47" spans="1:52" x14ac:dyDescent="0.25">
      <c r="A47" s="235"/>
      <c r="B47" s="235"/>
      <c r="C47" s="235" t="s">
        <v>103</v>
      </c>
      <c r="D47" s="250">
        <f>D42*D31</f>
        <v>49.650607910937524</v>
      </c>
      <c r="E47" s="219">
        <f t="shared" ref="E47:W47" si="9">E42*E31</f>
        <v>128.18175468333021</v>
      </c>
      <c r="F47" s="219">
        <f t="shared" si="9"/>
        <v>1150.9376277197832</v>
      </c>
      <c r="G47" s="219">
        <f t="shared" si="9"/>
        <v>248698.10224457667</v>
      </c>
      <c r="H47" s="219">
        <f t="shared" si="9"/>
        <v>591.79410664067552</v>
      </c>
      <c r="I47" s="219">
        <f t="shared" si="9"/>
        <v>419.58871316711003</v>
      </c>
      <c r="J47" s="219">
        <f t="shared" si="9"/>
        <v>148.14610062092606</v>
      </c>
      <c r="K47" s="219">
        <f t="shared" si="9"/>
        <v>401.01630051308064</v>
      </c>
      <c r="L47" s="219">
        <f t="shared" si="9"/>
        <v>184.11493019752581</v>
      </c>
      <c r="M47" s="251">
        <f t="shared" si="9"/>
        <v>101.45923372692448</v>
      </c>
      <c r="N47" s="219">
        <f t="shared" si="9"/>
        <v>226.91664670083637</v>
      </c>
      <c r="O47" s="219">
        <f t="shared" si="9"/>
        <v>572.02571461954278</v>
      </c>
      <c r="P47" s="219">
        <f t="shared" si="9"/>
        <v>4150.026714253223</v>
      </c>
      <c r="Q47" s="219">
        <f t="shared" si="9"/>
        <v>1188497.6326975764</v>
      </c>
      <c r="R47" s="219">
        <f t="shared" si="9"/>
        <v>2828.1112257749764</v>
      </c>
      <c r="S47" s="219">
        <f t="shared" si="9"/>
        <v>2042.2659312572864</v>
      </c>
      <c r="T47" s="219">
        <f t="shared" si="9"/>
        <v>657.18784362952795</v>
      </c>
      <c r="U47" s="219">
        <f t="shared" si="9"/>
        <v>1869.8695428953363</v>
      </c>
      <c r="V47" s="219">
        <f t="shared" si="9"/>
        <v>912.45639008434546</v>
      </c>
      <c r="W47" s="251">
        <f t="shared" si="9"/>
        <v>384.88986287135623</v>
      </c>
      <c r="X47" s="235"/>
      <c r="Y47" s="235"/>
      <c r="Z47" s="235"/>
      <c r="AA47" s="235"/>
      <c r="AB47" s="235"/>
      <c r="AC47" s="235"/>
      <c r="AD47" s="235"/>
      <c r="AE47" s="235"/>
      <c r="AF47" s="235"/>
      <c r="AG47" s="235"/>
      <c r="AH47" s="235"/>
      <c r="AZ47" s="53"/>
    </row>
    <row r="48" spans="1:52" x14ac:dyDescent="0.25">
      <c r="A48" s="235"/>
      <c r="B48" s="235"/>
      <c r="C48" s="235" t="s">
        <v>104</v>
      </c>
      <c r="D48" s="252">
        <f>D43*D31</f>
        <v>14.895182373281257</v>
      </c>
      <c r="E48" s="253">
        <f t="shared" ref="E48:W48" si="10">E43*E31</f>
        <v>38.454526404999058</v>
      </c>
      <c r="F48" s="253">
        <f t="shared" si="10"/>
        <v>345.281288315935</v>
      </c>
      <c r="G48" s="253">
        <f t="shared" si="10"/>
        <v>10318.399802886892</v>
      </c>
      <c r="H48" s="253">
        <f t="shared" si="10"/>
        <v>177.53823199220264</v>
      </c>
      <c r="I48" s="253">
        <f t="shared" si="10"/>
        <v>125.87661395013301</v>
      </c>
      <c r="J48" s="253">
        <f t="shared" si="10"/>
        <v>44.443830186277815</v>
      </c>
      <c r="K48" s="253">
        <f t="shared" si="10"/>
        <v>120.30489015392419</v>
      </c>
      <c r="L48" s="253">
        <f t="shared" si="10"/>
        <v>55.234479059257737</v>
      </c>
      <c r="M48" s="254">
        <f t="shared" si="10"/>
        <v>30.437770118077346</v>
      </c>
      <c r="N48" s="253">
        <f t="shared" si="10"/>
        <v>68.074994010250904</v>
      </c>
      <c r="O48" s="253">
        <f t="shared" si="10"/>
        <v>171.60771438586281</v>
      </c>
      <c r="P48" s="253">
        <f t="shared" si="10"/>
        <v>1245.0080142759668</v>
      </c>
      <c r="Q48" s="253">
        <f t="shared" si="10"/>
        <v>49310.36316030287</v>
      </c>
      <c r="R48" s="253">
        <f t="shared" si="10"/>
        <v>848.43336773249291</v>
      </c>
      <c r="S48" s="253">
        <f t="shared" si="10"/>
        <v>612.67977937718581</v>
      </c>
      <c r="T48" s="253">
        <f t="shared" si="10"/>
        <v>197.15635308885837</v>
      </c>
      <c r="U48" s="253">
        <f t="shared" si="10"/>
        <v>560.96086286860088</v>
      </c>
      <c r="V48" s="253">
        <f t="shared" si="10"/>
        <v>273.73691702530363</v>
      </c>
      <c r="W48" s="254">
        <f t="shared" si="10"/>
        <v>115.46695886140687</v>
      </c>
      <c r="X48" s="235"/>
      <c r="Y48" s="235"/>
      <c r="Z48" s="235"/>
      <c r="AA48" s="235"/>
      <c r="AB48" s="235"/>
      <c r="AC48" s="235"/>
      <c r="AD48" s="235"/>
      <c r="AE48" s="235"/>
      <c r="AF48" s="235"/>
      <c r="AG48" s="235"/>
      <c r="AH48" s="235"/>
      <c r="AZ48" s="53"/>
    </row>
    <row r="49" spans="1:34" x14ac:dyDescent="0.25">
      <c r="A49" s="235"/>
      <c r="B49" s="235"/>
      <c r="C49" s="235"/>
      <c r="D49" s="235"/>
      <c r="E49" s="235"/>
      <c r="F49" s="235"/>
      <c r="G49" s="235"/>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row>
    <row r="50" spans="1:34" x14ac:dyDescent="0.25">
      <c r="A50" s="235" t="s">
        <v>56</v>
      </c>
      <c r="B50" s="235"/>
      <c r="C50" s="235"/>
      <c r="D50" s="235"/>
      <c r="E50" s="235"/>
      <c r="F50" s="235"/>
      <c r="G50" s="235"/>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42"/>
    </row>
    <row r="51" spans="1:34" ht="15.75" thickBot="1" x14ac:dyDescent="0.3">
      <c r="A51" s="235"/>
      <c r="B51" s="235" t="s">
        <v>84</v>
      </c>
      <c r="C51" s="235"/>
      <c r="D51" s="235"/>
      <c r="E51" s="235"/>
      <c r="F51" s="235"/>
      <c r="G51" s="242">
        <f>inflow_driven_model!BP5</f>
        <v>39219.06831622927</v>
      </c>
      <c r="H51" s="235"/>
      <c r="I51" s="235"/>
      <c r="J51" s="235"/>
      <c r="K51" s="235"/>
      <c r="L51" s="235"/>
      <c r="M51" s="235"/>
      <c r="N51" s="235"/>
      <c r="O51" s="235"/>
      <c r="P51" s="235"/>
      <c r="Q51" s="235"/>
      <c r="R51" s="235"/>
      <c r="S51" s="235"/>
      <c r="T51" s="235"/>
      <c r="U51" s="235"/>
      <c r="V51" s="235"/>
      <c r="W51" s="235"/>
      <c r="X51" s="235"/>
      <c r="Y51" s="235"/>
      <c r="Z51" s="235"/>
      <c r="AA51" s="235"/>
      <c r="AB51" s="235"/>
      <c r="AC51" s="235"/>
      <c r="AD51" s="235"/>
      <c r="AE51" s="235"/>
      <c r="AF51" s="235"/>
      <c r="AG51" s="235"/>
      <c r="AH51" s="242"/>
    </row>
    <row r="52" spans="1:34" ht="15.75" thickBot="1" x14ac:dyDescent="0.3">
      <c r="A52" s="235"/>
      <c r="B52" s="235" t="s">
        <v>85</v>
      </c>
      <c r="C52" s="235"/>
      <c r="D52" s="235"/>
      <c r="E52" s="235"/>
      <c r="F52" s="235"/>
      <c r="G52" s="255">
        <f>G31/G53</f>
        <v>1012.1354367388041</v>
      </c>
      <c r="H52" s="256" t="s">
        <v>90</v>
      </c>
      <c r="I52" s="235"/>
      <c r="J52" s="235"/>
      <c r="K52" s="235"/>
      <c r="L52" s="235"/>
      <c r="M52" s="235"/>
      <c r="N52" s="235"/>
      <c r="O52" s="235"/>
      <c r="P52" s="235"/>
      <c r="Q52" s="235">
        <f>Q31/Q53</f>
        <v>5000.0523644869245</v>
      </c>
      <c r="R52" s="256" t="s">
        <v>90</v>
      </c>
      <c r="S52" s="235"/>
      <c r="T52" s="235"/>
      <c r="U52" s="235"/>
      <c r="V52" s="235"/>
      <c r="W52" s="235"/>
      <c r="X52" s="235"/>
      <c r="Y52" s="235"/>
      <c r="Z52" s="235"/>
      <c r="AA52" s="235"/>
      <c r="AB52" s="235"/>
      <c r="AC52" s="235"/>
      <c r="AD52" s="235"/>
      <c r="AE52" s="235"/>
      <c r="AF52" s="235"/>
      <c r="AG52" s="235"/>
      <c r="AH52" s="242"/>
    </row>
    <row r="53" spans="1:34" ht="15.75" thickBot="1" x14ac:dyDescent="0.3">
      <c r="A53" s="235"/>
      <c r="B53" s="235" t="s">
        <v>151</v>
      </c>
      <c r="C53" s="235"/>
      <c r="D53" s="235"/>
      <c r="E53" s="235"/>
      <c r="F53" s="235"/>
      <c r="G53" s="257">
        <f>'yr1'!G47</f>
        <v>2.8291864575639303</v>
      </c>
      <c r="H53" s="256" t="s">
        <v>91</v>
      </c>
      <c r="I53" s="235"/>
      <c r="J53" s="235"/>
      <c r="K53" s="235"/>
      <c r="L53" s="235"/>
      <c r="M53" s="235"/>
      <c r="N53" s="235"/>
      <c r="O53" s="235"/>
      <c r="P53" s="235"/>
      <c r="Q53" s="243">
        <f>'yr1'!Q47</f>
        <v>2.7368531686127455</v>
      </c>
      <c r="R53" s="256" t="s">
        <v>91</v>
      </c>
      <c r="S53" s="235"/>
      <c r="T53" s="235"/>
      <c r="U53" s="235"/>
      <c r="V53" s="235"/>
      <c r="W53" s="235"/>
      <c r="X53" s="235"/>
      <c r="Y53" s="235"/>
      <c r="Z53" s="235"/>
      <c r="AA53" s="235"/>
      <c r="AB53" s="235"/>
      <c r="AC53" s="235"/>
      <c r="AD53" s="235"/>
      <c r="AE53" s="235"/>
      <c r="AF53" s="235"/>
      <c r="AG53" s="235"/>
      <c r="AH53" s="242"/>
    </row>
    <row r="54" spans="1:34" x14ac:dyDescent="0.25">
      <c r="A54" s="235"/>
      <c r="B54" s="235"/>
      <c r="C54" s="235"/>
      <c r="D54" s="235"/>
      <c r="E54" s="235"/>
      <c r="F54" s="235"/>
      <c r="G54" s="235"/>
      <c r="H54" s="235"/>
      <c r="I54" s="235"/>
      <c r="J54" s="235"/>
      <c r="K54" s="235"/>
      <c r="L54" s="235"/>
      <c r="M54" s="235"/>
      <c r="N54" s="235"/>
      <c r="O54" s="235"/>
      <c r="P54" s="235"/>
      <c r="Q54" s="235"/>
      <c r="R54" s="235"/>
      <c r="S54" s="235"/>
      <c r="T54" s="235"/>
      <c r="U54" s="235"/>
      <c r="V54" s="235"/>
      <c r="W54" s="235"/>
      <c r="X54" s="235"/>
      <c r="Y54" s="235"/>
      <c r="Z54" s="235"/>
      <c r="AA54" s="235"/>
      <c r="AB54" s="235"/>
      <c r="AC54" s="235"/>
      <c r="AD54" s="235"/>
      <c r="AE54" s="235"/>
      <c r="AF54" s="235"/>
      <c r="AG54" s="235"/>
      <c r="AH54" s="242"/>
    </row>
    <row r="55" spans="1:34" x14ac:dyDescent="0.25">
      <c r="AH55" s="53"/>
    </row>
    <row r="56" spans="1:34" x14ac:dyDescent="0.25">
      <c r="AH56" s="53"/>
    </row>
    <row r="57" spans="1:34" x14ac:dyDescent="0.25">
      <c r="AH57" s="53"/>
    </row>
    <row r="58" spans="1:34" x14ac:dyDescent="0.25">
      <c r="AH58" s="53"/>
    </row>
    <row r="59" spans="1:34" x14ac:dyDescent="0.25">
      <c r="AH59" s="53"/>
    </row>
    <row r="60" spans="1:34" x14ac:dyDescent="0.25">
      <c r="AH60" s="53"/>
    </row>
    <row r="61" spans="1:34" x14ac:dyDescent="0.25">
      <c r="AH61" s="53"/>
    </row>
    <row r="62" spans="1:34" x14ac:dyDescent="0.25">
      <c r="AH62" s="53"/>
    </row>
    <row r="63" spans="1:34" x14ac:dyDescent="0.25">
      <c r="AH63" s="53"/>
    </row>
    <row r="64" spans="1:34" x14ac:dyDescent="0.25">
      <c r="AH64" s="53"/>
    </row>
  </sheetData>
  <conditionalFormatting sqref="J26:M27 L28 Y16 AA16:AD16 AA17:AA19 Y20:AA21 Y22 Y24 AA22:AA24 AD20:AD24 D15:M24 N5:W14">
    <cfRule type="cellIs" dxfId="22" priority="3" operator="equal">
      <formula>0</formula>
    </cfRule>
  </conditionalFormatting>
  <conditionalFormatting sqref="Y15:AD24">
    <cfRule type="cellIs" dxfId="21" priority="2" operator="equal">
      <formula>0</formula>
    </cfRule>
  </conditionalFormatting>
  <conditionalFormatting sqref="Y5:AD14">
    <cfRule type="cellIs" dxfId="20" priority="1" operator="equal">
      <formula>0</formula>
    </cfRule>
  </conditionalFormatting>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8EB6F6-1AD2-4BD7-9B3F-D088DFD9F2B7}">
  <dimension ref="A1:AZ64"/>
  <sheetViews>
    <sheetView zoomScale="85" zoomScaleNormal="85" workbookViewId="0">
      <selection activeCell="AF8" sqref="AF8"/>
    </sheetView>
  </sheetViews>
  <sheetFormatPr defaultRowHeight="15" x14ac:dyDescent="0.25"/>
  <cols>
    <col min="1" max="1" width="8" customWidth="1"/>
    <col min="2" max="2" width="4.42578125" customWidth="1"/>
    <col min="3" max="3" width="22.85546875" customWidth="1"/>
    <col min="4" max="4" width="7.42578125" customWidth="1"/>
    <col min="5" max="23" width="6.7109375" customWidth="1"/>
    <col min="25" max="30" width="8.7109375" customWidth="1"/>
    <col min="31" max="32" width="7.140625" customWidth="1"/>
  </cols>
  <sheetData>
    <row r="1" spans="1:34" x14ac:dyDescent="0.25">
      <c r="A1" s="235"/>
      <c r="B1" s="235"/>
      <c r="C1" s="235"/>
      <c r="D1" s="235" t="s">
        <v>53</v>
      </c>
      <c r="E1" s="235"/>
      <c r="F1" s="235"/>
      <c r="G1" s="235"/>
      <c r="H1" s="235"/>
      <c r="I1" s="235"/>
      <c r="J1" s="235"/>
      <c r="K1" s="235"/>
      <c r="L1" s="235"/>
      <c r="M1" s="235"/>
      <c r="N1" s="235"/>
      <c r="O1" s="235"/>
      <c r="P1" s="235"/>
      <c r="Q1" s="235"/>
      <c r="R1" s="235"/>
      <c r="S1" s="235"/>
      <c r="T1" s="235"/>
      <c r="U1" s="235"/>
      <c r="V1" s="235"/>
      <c r="W1" s="235"/>
      <c r="X1" s="235"/>
      <c r="Y1" s="235" t="s">
        <v>54</v>
      </c>
      <c r="Z1" s="235"/>
      <c r="AA1" s="235"/>
      <c r="AB1" s="235"/>
      <c r="AC1" s="235" t="s">
        <v>57</v>
      </c>
      <c r="AD1" s="235">
        <v>6</v>
      </c>
      <c r="AE1" s="235"/>
      <c r="AF1" s="235"/>
      <c r="AG1" s="235"/>
      <c r="AH1" s="235"/>
    </row>
    <row r="2" spans="1:34" ht="15.75" thickBot="1" x14ac:dyDescent="0.3">
      <c r="A2" s="235"/>
      <c r="B2" s="235"/>
      <c r="C2" s="235"/>
      <c r="D2" s="50" t="s">
        <v>17</v>
      </c>
      <c r="E2" s="50"/>
      <c r="F2" s="50"/>
      <c r="G2" s="50"/>
      <c r="H2" s="50"/>
      <c r="I2" s="50"/>
      <c r="J2" s="50"/>
      <c r="K2" s="50"/>
      <c r="L2" s="50"/>
      <c r="M2" s="50"/>
      <c r="N2" s="44" t="s">
        <v>24</v>
      </c>
      <c r="O2" s="44"/>
      <c r="P2" s="44"/>
      <c r="Q2" s="44"/>
      <c r="R2" s="44"/>
      <c r="S2" s="44"/>
      <c r="T2" s="44"/>
      <c r="U2" s="44"/>
      <c r="V2" s="44"/>
      <c r="W2" s="44"/>
      <c r="X2" s="235"/>
      <c r="Y2" s="50" t="s">
        <v>17</v>
      </c>
      <c r="Z2" s="50"/>
      <c r="AA2" s="50"/>
      <c r="AB2" s="44" t="s">
        <v>24</v>
      </c>
      <c r="AC2" s="44"/>
      <c r="AD2" s="44"/>
      <c r="AE2" s="235"/>
      <c r="AF2" s="235" t="s">
        <v>41</v>
      </c>
      <c r="AG2" s="235"/>
      <c r="AH2" s="235"/>
    </row>
    <row r="3" spans="1:34" ht="15.75" thickBot="1" x14ac:dyDescent="0.3">
      <c r="A3" s="235"/>
      <c r="B3" s="235"/>
      <c r="C3" s="235"/>
      <c r="D3" s="55">
        <v>1</v>
      </c>
      <c r="E3" s="56">
        <v>2</v>
      </c>
      <c r="F3" s="57">
        <v>3</v>
      </c>
      <c r="G3" s="69">
        <v>4.0999999999999996</v>
      </c>
      <c r="H3" s="70">
        <v>4.2</v>
      </c>
      <c r="I3" s="58">
        <v>5</v>
      </c>
      <c r="J3" s="59">
        <v>6</v>
      </c>
      <c r="K3" s="60">
        <v>7</v>
      </c>
      <c r="L3" s="61">
        <v>8</v>
      </c>
      <c r="M3" s="62">
        <v>9</v>
      </c>
      <c r="N3" s="55">
        <v>1</v>
      </c>
      <c r="O3" s="56">
        <v>2</v>
      </c>
      <c r="P3" s="57">
        <v>3</v>
      </c>
      <c r="Q3" s="69">
        <v>4.0999999999999996</v>
      </c>
      <c r="R3" s="70">
        <v>4.2</v>
      </c>
      <c r="S3" s="58">
        <v>5</v>
      </c>
      <c r="T3" s="59">
        <v>6</v>
      </c>
      <c r="U3" s="60">
        <v>7</v>
      </c>
      <c r="V3" s="61">
        <v>8</v>
      </c>
      <c r="W3" s="62">
        <v>9</v>
      </c>
      <c r="X3" s="235"/>
      <c r="Y3" s="235" t="s">
        <v>34</v>
      </c>
      <c r="Z3" s="235" t="s">
        <v>35</v>
      </c>
      <c r="AA3" s="235" t="s">
        <v>46</v>
      </c>
      <c r="AB3" s="235" t="s">
        <v>34</v>
      </c>
      <c r="AC3" s="235" t="s">
        <v>35</v>
      </c>
      <c r="AD3" s="235" t="s">
        <v>46</v>
      </c>
      <c r="AE3" s="235"/>
      <c r="AF3" s="235" t="s">
        <v>43</v>
      </c>
      <c r="AG3" s="235"/>
      <c r="AH3" s="235"/>
    </row>
    <row r="4" spans="1:34" x14ac:dyDescent="0.25">
      <c r="A4" s="235"/>
      <c r="B4" s="235"/>
      <c r="C4" s="235"/>
      <c r="D4" s="42" t="s">
        <v>147</v>
      </c>
      <c r="E4" s="43" t="s">
        <v>18</v>
      </c>
      <c r="F4" s="44" t="s">
        <v>19</v>
      </c>
      <c r="G4" s="45" t="s">
        <v>82</v>
      </c>
      <c r="H4" s="45" t="s">
        <v>81</v>
      </c>
      <c r="I4" s="54" t="s">
        <v>44</v>
      </c>
      <c r="J4" s="46" t="s">
        <v>20</v>
      </c>
      <c r="K4" s="47" t="s">
        <v>21</v>
      </c>
      <c r="L4" s="48" t="s">
        <v>22</v>
      </c>
      <c r="M4" s="49" t="s">
        <v>23</v>
      </c>
      <c r="N4" s="42" t="s">
        <v>147</v>
      </c>
      <c r="O4" s="43" t="s">
        <v>18</v>
      </c>
      <c r="P4" s="44" t="s">
        <v>19</v>
      </c>
      <c r="Q4" s="45" t="s">
        <v>82</v>
      </c>
      <c r="R4" s="45" t="s">
        <v>81</v>
      </c>
      <c r="S4" s="54" t="s">
        <v>44</v>
      </c>
      <c r="T4" s="46" t="s">
        <v>20</v>
      </c>
      <c r="U4" s="47" t="s">
        <v>21</v>
      </c>
      <c r="V4" s="48" t="s">
        <v>22</v>
      </c>
      <c r="W4" s="49" t="s">
        <v>23</v>
      </c>
      <c r="X4" s="235"/>
      <c r="Y4" s="235"/>
      <c r="Z4" s="235"/>
      <c r="AA4" s="235"/>
      <c r="AB4" s="235"/>
      <c r="AC4" s="235"/>
      <c r="AD4" s="235"/>
      <c r="AE4" s="235"/>
      <c r="AF4" s="235"/>
      <c r="AG4" s="235"/>
      <c r="AH4" s="235"/>
    </row>
    <row r="5" spans="1:34" x14ac:dyDescent="0.25">
      <c r="A5" s="50" t="s">
        <v>17</v>
      </c>
      <c r="B5" s="42">
        <v>1</v>
      </c>
      <c r="C5" s="42" t="s">
        <v>147</v>
      </c>
      <c r="D5" s="247">
        <v>0.01</v>
      </c>
      <c r="E5" s="248">
        <v>0.15</v>
      </c>
      <c r="F5" s="248"/>
      <c r="G5" s="248"/>
      <c r="H5" s="248"/>
      <c r="I5" s="248"/>
      <c r="J5" s="248"/>
      <c r="K5" s="248">
        <v>0.1</v>
      </c>
      <c r="L5" s="248"/>
      <c r="M5" s="249">
        <v>0.01</v>
      </c>
      <c r="N5" s="247"/>
      <c r="O5" s="248"/>
      <c r="P5" s="248"/>
      <c r="Q5" s="248"/>
      <c r="R5" s="248"/>
      <c r="S5" s="248"/>
      <c r="T5" s="248"/>
      <c r="U5" s="248"/>
      <c r="V5" s="248"/>
      <c r="W5" s="249"/>
      <c r="X5" s="235"/>
      <c r="Y5" s="266"/>
      <c r="Z5" s="267"/>
      <c r="AA5" s="267"/>
      <c r="AB5" s="267"/>
      <c r="AC5" s="267"/>
      <c r="AD5" s="268"/>
      <c r="AE5" s="235"/>
      <c r="AF5" s="263">
        <f t="shared" ref="AF5:AF24" si="0">SUM(Y5:AD5)</f>
        <v>0</v>
      </c>
      <c r="AG5" s="235"/>
      <c r="AH5" s="235"/>
    </row>
    <row r="6" spans="1:34" x14ac:dyDescent="0.25">
      <c r="A6" s="50"/>
      <c r="B6" s="43">
        <v>2</v>
      </c>
      <c r="C6" s="43" t="s">
        <v>18</v>
      </c>
      <c r="D6" s="250"/>
      <c r="E6" s="219">
        <v>0.05</v>
      </c>
      <c r="F6" s="219">
        <v>0.15</v>
      </c>
      <c r="G6" s="219">
        <v>0.05</v>
      </c>
      <c r="H6" s="219">
        <v>0.05</v>
      </c>
      <c r="I6" s="219"/>
      <c r="J6" s="219"/>
      <c r="K6" s="219"/>
      <c r="L6" s="219"/>
      <c r="M6" s="251">
        <v>0.01</v>
      </c>
      <c r="N6" s="250"/>
      <c r="O6" s="219"/>
      <c r="P6" s="219"/>
      <c r="Q6" s="219"/>
      <c r="R6" s="219"/>
      <c r="S6" s="219"/>
      <c r="T6" s="219"/>
      <c r="U6" s="219"/>
      <c r="V6" s="219"/>
      <c r="W6" s="251"/>
      <c r="X6" s="235"/>
      <c r="Y6" s="269"/>
      <c r="Z6" s="270"/>
      <c r="AA6" s="270"/>
      <c r="AB6" s="270"/>
      <c r="AC6" s="270"/>
      <c r="AD6" s="271"/>
      <c r="AE6" s="235"/>
      <c r="AF6" s="264">
        <f t="shared" si="0"/>
        <v>0</v>
      </c>
      <c r="AG6" s="235"/>
      <c r="AH6" s="235"/>
    </row>
    <row r="7" spans="1:34" ht="15.75" thickBot="1" x14ac:dyDescent="0.3">
      <c r="A7" s="50"/>
      <c r="B7" s="44">
        <v>3</v>
      </c>
      <c r="C7" s="44" t="s">
        <v>19</v>
      </c>
      <c r="D7" s="250">
        <v>0.05</v>
      </c>
      <c r="E7" s="219">
        <v>0.05</v>
      </c>
      <c r="F7" s="219">
        <v>0.05</v>
      </c>
      <c r="G7" s="219">
        <v>0.1</v>
      </c>
      <c r="H7" s="219">
        <v>0.1</v>
      </c>
      <c r="I7" s="219">
        <v>0.02</v>
      </c>
      <c r="J7" s="219">
        <v>0.12</v>
      </c>
      <c r="K7" s="219">
        <v>0.1</v>
      </c>
      <c r="L7" s="219">
        <v>0.05</v>
      </c>
      <c r="M7" s="251">
        <v>0.05</v>
      </c>
      <c r="N7" s="250"/>
      <c r="O7" s="219"/>
      <c r="P7" s="219"/>
      <c r="Q7" s="219"/>
      <c r="R7" s="219"/>
      <c r="S7" s="219"/>
      <c r="T7" s="219"/>
      <c r="U7" s="219"/>
      <c r="V7" s="219">
        <v>0.05</v>
      </c>
      <c r="W7" s="251"/>
      <c r="X7" s="235"/>
      <c r="Y7" s="269">
        <f>'yr5'!Y7*VLOOKUP($AD$1,Population!$F$3:$H$12,2,FALSE)</f>
        <v>505</v>
      </c>
      <c r="Z7" s="270">
        <f>'yr5'!Z7*VLOOKUP($AD$1,Population!$F$3:$H$12,2,FALSE)</f>
        <v>101</v>
      </c>
      <c r="AA7" s="270">
        <f>'yr5'!AA7*VLOOKUP($AD$1,Population!$F$3:$H$12,2,FALSE)</f>
        <v>252.5</v>
      </c>
      <c r="AB7" s="270"/>
      <c r="AC7" s="270">
        <f>'yr5'!AC7*VLOOKUP($AD$1,Population!$F$3:$H$12,2,FALSE)</f>
        <v>75.75</v>
      </c>
      <c r="AD7" s="271"/>
      <c r="AE7" s="235"/>
      <c r="AF7" s="264">
        <f t="shared" si="0"/>
        <v>934.25</v>
      </c>
      <c r="AG7" s="235"/>
      <c r="AH7" s="235"/>
    </row>
    <row r="8" spans="1:34" x14ac:dyDescent="0.25">
      <c r="A8" s="50"/>
      <c r="B8" s="71">
        <v>4.0999999999999996</v>
      </c>
      <c r="C8" s="45" t="s">
        <v>82</v>
      </c>
      <c r="D8" s="250">
        <v>0.05</v>
      </c>
      <c r="E8" s="219">
        <v>2.5000000000000001E-2</v>
      </c>
      <c r="F8" s="219">
        <v>0.1</v>
      </c>
      <c r="G8" s="219">
        <v>5.0000000000000001E-3</v>
      </c>
      <c r="H8" s="219">
        <v>5.0000000000000001E-3</v>
      </c>
      <c r="I8" s="219">
        <v>0.15</v>
      </c>
      <c r="J8" s="219">
        <v>0.05</v>
      </c>
      <c r="K8" s="219">
        <v>2.5000000000000001E-2</v>
      </c>
      <c r="L8" s="219">
        <v>5.0000000000000001E-3</v>
      </c>
      <c r="M8" s="251"/>
      <c r="N8" s="250"/>
      <c r="O8" s="219"/>
      <c r="P8" s="219"/>
      <c r="Q8" s="219"/>
      <c r="R8" s="219"/>
      <c r="S8" s="219"/>
      <c r="T8" s="219"/>
      <c r="U8" s="219"/>
      <c r="V8" s="219"/>
      <c r="W8" s="251"/>
      <c r="X8" s="235"/>
      <c r="Y8" s="269">
        <f>'yr5'!Y8*VLOOKUP($AD$1,Population!$F$3:$H$12,2,FALSE)</f>
        <v>1010</v>
      </c>
      <c r="Z8" s="270">
        <f>'yr5'!Z8*VLOOKUP($AD$1,Population!$F$3:$H$12,2,FALSE)</f>
        <v>202</v>
      </c>
      <c r="AA8" s="270">
        <f>'yr5'!AA8*VLOOKUP($AD$1,Population!$F$3:$H$12,2,FALSE)</f>
        <v>909</v>
      </c>
      <c r="AB8" s="270"/>
      <c r="AC8" s="270"/>
      <c r="AD8" s="271"/>
      <c r="AE8" s="235"/>
      <c r="AF8" s="264">
        <f t="shared" si="0"/>
        <v>2121</v>
      </c>
      <c r="AG8" s="235"/>
      <c r="AH8" s="235"/>
    </row>
    <row r="9" spans="1:34" ht="15.75" thickBot="1" x14ac:dyDescent="0.3">
      <c r="A9" s="50"/>
      <c r="B9" s="72">
        <v>4.2</v>
      </c>
      <c r="C9" s="45" t="s">
        <v>81</v>
      </c>
      <c r="D9" s="250">
        <v>0.05</v>
      </c>
      <c r="E9" s="219">
        <v>2.5000000000000001E-2</v>
      </c>
      <c r="F9" s="219">
        <v>0.1</v>
      </c>
      <c r="G9" s="219">
        <v>5.0000000000000001E-3</v>
      </c>
      <c r="H9" s="219">
        <v>5.0000000000000001E-3</v>
      </c>
      <c r="I9" s="219">
        <v>0.15</v>
      </c>
      <c r="J9" s="219">
        <v>0.05</v>
      </c>
      <c r="K9" s="219">
        <v>2.5000000000000001E-2</v>
      </c>
      <c r="L9" s="219">
        <v>5.0000000000000001E-3</v>
      </c>
      <c r="M9" s="251"/>
      <c r="N9" s="250"/>
      <c r="O9" s="219"/>
      <c r="P9" s="219"/>
      <c r="Q9" s="219"/>
      <c r="R9" s="219"/>
      <c r="S9" s="219"/>
      <c r="T9" s="219"/>
      <c r="U9" s="219"/>
      <c r="V9" s="219"/>
      <c r="W9" s="251"/>
      <c r="X9" s="235"/>
      <c r="Y9" s="269">
        <f>'yr5'!Y9*VLOOKUP($AD$1,Population!$F$3:$H$12,2,FALSE)</f>
        <v>1010</v>
      </c>
      <c r="Z9" s="270">
        <f>'yr5'!Z9*VLOOKUP($AD$1,Population!$F$3:$H$12,2,FALSE)</f>
        <v>202</v>
      </c>
      <c r="AA9" s="270">
        <f>'yr5'!AA9*VLOOKUP($AD$1,Population!$F$3:$H$12,2,FALSE)</f>
        <v>909</v>
      </c>
      <c r="AB9" s="270"/>
      <c r="AC9" s="270"/>
      <c r="AD9" s="271"/>
      <c r="AE9" s="235"/>
      <c r="AF9" s="264">
        <f t="shared" si="0"/>
        <v>2121</v>
      </c>
      <c r="AG9" s="235"/>
      <c r="AH9" s="235"/>
    </row>
    <row r="10" spans="1:34" x14ac:dyDescent="0.25">
      <c r="A10" s="50"/>
      <c r="B10" s="54">
        <v>5</v>
      </c>
      <c r="C10" s="54" t="s">
        <v>44</v>
      </c>
      <c r="D10" s="250"/>
      <c r="E10" s="219"/>
      <c r="F10" s="219"/>
      <c r="G10" s="219">
        <v>0.05</v>
      </c>
      <c r="H10" s="219">
        <v>0.05</v>
      </c>
      <c r="I10" s="219">
        <v>0.1</v>
      </c>
      <c r="J10" s="219"/>
      <c r="K10" s="219"/>
      <c r="L10" s="219"/>
      <c r="M10" s="251">
        <v>0.05</v>
      </c>
      <c r="N10" s="250"/>
      <c r="O10" s="219"/>
      <c r="P10" s="219"/>
      <c r="Q10" s="219"/>
      <c r="R10" s="219"/>
      <c r="S10" s="219"/>
      <c r="T10" s="219"/>
      <c r="U10" s="219"/>
      <c r="V10" s="219"/>
      <c r="W10" s="251"/>
      <c r="X10" s="235"/>
      <c r="Y10" s="269">
        <f>'yr5'!Y10*VLOOKUP($AD$1,Population!$F$3:$H$12,2,FALSE)</f>
        <v>505</v>
      </c>
      <c r="Z10" s="270">
        <f>'yr5'!Z10*VLOOKUP($AD$1,Population!$F$3:$H$12,2,FALSE)</f>
        <v>808</v>
      </c>
      <c r="AA10" s="270"/>
      <c r="AB10" s="270"/>
      <c r="AC10" s="270"/>
      <c r="AD10" s="271"/>
      <c r="AE10" s="235"/>
      <c r="AF10" s="264">
        <f t="shared" si="0"/>
        <v>1313</v>
      </c>
      <c r="AG10" s="235"/>
      <c r="AH10" s="235"/>
    </row>
    <row r="11" spans="1:34" x14ac:dyDescent="0.25">
      <c r="A11" s="50"/>
      <c r="B11" s="46">
        <v>6</v>
      </c>
      <c r="C11" s="46" t="s">
        <v>20</v>
      </c>
      <c r="D11" s="250"/>
      <c r="E11" s="219">
        <v>0.05</v>
      </c>
      <c r="F11" s="219">
        <v>0.05</v>
      </c>
      <c r="G11" s="219">
        <v>0.05</v>
      </c>
      <c r="H11" s="219">
        <v>0.05</v>
      </c>
      <c r="I11" s="219"/>
      <c r="J11" s="219"/>
      <c r="K11" s="219"/>
      <c r="L11" s="219"/>
      <c r="M11" s="251">
        <v>0.05</v>
      </c>
      <c r="N11" s="250"/>
      <c r="O11" s="219"/>
      <c r="P11" s="219"/>
      <c r="Q11" s="219"/>
      <c r="R11" s="219"/>
      <c r="S11" s="219"/>
      <c r="T11" s="219"/>
      <c r="U11" s="219"/>
      <c r="V11" s="219"/>
      <c r="W11" s="251"/>
      <c r="X11" s="235"/>
      <c r="Y11" s="269">
        <f>'yr5'!Y11*VLOOKUP($AD$1,Population!$F$3:$H$12,2,FALSE)</f>
        <v>101</v>
      </c>
      <c r="Z11" s="270">
        <f>'yr5'!Z11*VLOOKUP($AD$1,Population!$F$3:$H$12,2,FALSE)</f>
        <v>20.199999999999996</v>
      </c>
      <c r="AA11" s="270"/>
      <c r="AB11" s="270"/>
      <c r="AC11" s="270"/>
      <c r="AD11" s="271"/>
      <c r="AE11" s="235"/>
      <c r="AF11" s="264">
        <f t="shared" si="0"/>
        <v>121.19999999999999</v>
      </c>
      <c r="AG11" s="235"/>
      <c r="AH11" s="235"/>
    </row>
    <row r="12" spans="1:34" x14ac:dyDescent="0.25">
      <c r="A12" s="50"/>
      <c r="B12" s="47">
        <v>7</v>
      </c>
      <c r="C12" s="47" t="s">
        <v>21</v>
      </c>
      <c r="D12" s="250">
        <v>0.2</v>
      </c>
      <c r="E12" s="219">
        <v>0.05</v>
      </c>
      <c r="F12" s="219">
        <v>0.1</v>
      </c>
      <c r="G12" s="219">
        <v>0.05</v>
      </c>
      <c r="H12" s="219">
        <v>0.05</v>
      </c>
      <c r="I12" s="219">
        <v>0.12</v>
      </c>
      <c r="J12" s="219">
        <v>0.15</v>
      </c>
      <c r="K12" s="219">
        <v>0.05</v>
      </c>
      <c r="L12" s="219">
        <v>0.12</v>
      </c>
      <c r="M12" s="251">
        <v>0.1</v>
      </c>
      <c r="N12" s="250"/>
      <c r="O12" s="219"/>
      <c r="P12" s="219"/>
      <c r="Q12" s="219"/>
      <c r="R12" s="219"/>
      <c r="S12" s="219"/>
      <c r="T12" s="219"/>
      <c r="U12" s="219"/>
      <c r="V12" s="219"/>
      <c r="W12" s="251"/>
      <c r="X12" s="235"/>
      <c r="Y12" s="269">
        <f>'yr5'!Y12*VLOOKUP($AD$1,Population!$F$3:$H$12,2,FALSE)</f>
        <v>707.00000000000011</v>
      </c>
      <c r="Z12" s="270">
        <f>'yr5'!Z12*VLOOKUP($AD$1,Population!$F$3:$H$12,2,FALSE)</f>
        <v>141.39999999999998</v>
      </c>
      <c r="AA12" s="270"/>
      <c r="AB12" s="270"/>
      <c r="AC12" s="270"/>
      <c r="AD12" s="271"/>
      <c r="AE12" s="235"/>
      <c r="AF12" s="264">
        <f t="shared" si="0"/>
        <v>848.40000000000009</v>
      </c>
      <c r="AG12" s="235"/>
      <c r="AH12" s="235"/>
    </row>
    <row r="13" spans="1:34" x14ac:dyDescent="0.25">
      <c r="A13" s="50"/>
      <c r="B13" s="48">
        <v>8</v>
      </c>
      <c r="C13" s="48" t="s">
        <v>22</v>
      </c>
      <c r="D13" s="250"/>
      <c r="E13" s="219"/>
      <c r="F13" s="219"/>
      <c r="G13" s="219">
        <v>0.05</v>
      </c>
      <c r="H13" s="219">
        <v>0.05</v>
      </c>
      <c r="I13" s="219">
        <v>0.05</v>
      </c>
      <c r="J13" s="219"/>
      <c r="K13" s="219">
        <v>0.05</v>
      </c>
      <c r="L13" s="219">
        <v>0.05</v>
      </c>
      <c r="M13" s="251">
        <v>0.05</v>
      </c>
      <c r="N13" s="250"/>
      <c r="O13" s="219"/>
      <c r="P13" s="219"/>
      <c r="Q13" s="219"/>
      <c r="R13" s="219"/>
      <c r="S13" s="219"/>
      <c r="T13" s="219"/>
      <c r="U13" s="219"/>
      <c r="V13" s="219"/>
      <c r="W13" s="251"/>
      <c r="X13" s="235"/>
      <c r="Y13" s="269">
        <f>'yr5'!Y13*VLOOKUP($AD$1,Population!$F$3:$H$12,2,FALSE)</f>
        <v>1515</v>
      </c>
      <c r="Z13" s="270">
        <f>'yr5'!Z13*VLOOKUP($AD$1,Population!$F$3:$H$12,2,FALSE)</f>
        <v>303</v>
      </c>
      <c r="AA13" s="270"/>
      <c r="AB13" s="270"/>
      <c r="AC13" s="270"/>
      <c r="AD13" s="271"/>
      <c r="AE13" s="235"/>
      <c r="AF13" s="264">
        <f t="shared" si="0"/>
        <v>1818</v>
      </c>
      <c r="AG13" s="235"/>
      <c r="AH13" s="235"/>
    </row>
    <row r="14" spans="1:34" x14ac:dyDescent="0.25">
      <c r="A14" s="50"/>
      <c r="B14" s="49">
        <v>9</v>
      </c>
      <c r="C14" s="49" t="s">
        <v>23</v>
      </c>
      <c r="D14" s="252"/>
      <c r="E14" s="253"/>
      <c r="F14" s="253">
        <v>0.05</v>
      </c>
      <c r="G14" s="253"/>
      <c r="H14" s="253"/>
      <c r="I14" s="253"/>
      <c r="J14" s="253"/>
      <c r="K14" s="253"/>
      <c r="L14" s="253">
        <v>0.1</v>
      </c>
      <c r="M14" s="254">
        <v>0.01</v>
      </c>
      <c r="N14" s="250"/>
      <c r="O14" s="219"/>
      <c r="P14" s="219"/>
      <c r="Q14" s="219"/>
      <c r="R14" s="219"/>
      <c r="S14" s="219"/>
      <c r="T14" s="219"/>
      <c r="U14" s="219"/>
      <c r="V14" s="219"/>
      <c r="W14" s="251"/>
      <c r="X14" s="235"/>
      <c r="Y14" s="258">
        <f>'yr5'!Y14*VLOOKUP($AD$1,Population!$F$3:$H$12,2,FALSE)</f>
        <v>505</v>
      </c>
      <c r="Z14" s="259">
        <f>'yr5'!Z14*VLOOKUP($AD$1,Population!$F$3:$H$12,2,FALSE)</f>
        <v>101</v>
      </c>
      <c r="AA14" s="259"/>
      <c r="AB14" s="259">
        <f>'yr5'!AB14*VLOOKUP($AD$1,Population!$F$3:$H$12,2,FALSE)</f>
        <v>252.5</v>
      </c>
      <c r="AC14" s="259"/>
      <c r="AD14" s="260"/>
      <c r="AE14" s="235"/>
      <c r="AF14" s="265">
        <f t="shared" si="0"/>
        <v>858.5</v>
      </c>
      <c r="AG14" s="235"/>
      <c r="AH14" s="235"/>
    </row>
    <row r="15" spans="1:34" x14ac:dyDescent="0.25">
      <c r="A15" s="44" t="s">
        <v>24</v>
      </c>
      <c r="B15" s="42">
        <v>1</v>
      </c>
      <c r="C15" s="42" t="s">
        <v>147</v>
      </c>
      <c r="D15" s="250"/>
      <c r="E15" s="219"/>
      <c r="F15" s="219"/>
      <c r="G15" s="219"/>
      <c r="H15" s="219"/>
      <c r="I15" s="219"/>
      <c r="J15" s="219"/>
      <c r="K15" s="219"/>
      <c r="L15" s="219"/>
      <c r="M15" s="219"/>
      <c r="N15" s="247">
        <v>0.01</v>
      </c>
      <c r="O15" s="248">
        <v>0.15</v>
      </c>
      <c r="P15" s="248"/>
      <c r="Q15" s="248"/>
      <c r="R15" s="248"/>
      <c r="S15" s="248"/>
      <c r="T15" s="248"/>
      <c r="U15" s="248">
        <v>0.1</v>
      </c>
      <c r="V15" s="248"/>
      <c r="W15" s="249">
        <v>0.01</v>
      </c>
      <c r="X15" s="235"/>
      <c r="Y15" s="269"/>
      <c r="Z15" s="270"/>
      <c r="AA15" s="270"/>
      <c r="AB15" s="270"/>
      <c r="AC15" s="270"/>
      <c r="AD15" s="271"/>
      <c r="AE15" s="235"/>
      <c r="AF15" s="264">
        <f t="shared" si="0"/>
        <v>0</v>
      </c>
      <c r="AG15" s="235"/>
      <c r="AH15" s="235"/>
    </row>
    <row r="16" spans="1:34" x14ac:dyDescent="0.25">
      <c r="A16" s="44"/>
      <c r="B16" s="43">
        <v>2</v>
      </c>
      <c r="C16" s="43" t="s">
        <v>18</v>
      </c>
      <c r="D16" s="250"/>
      <c r="E16" s="219"/>
      <c r="F16" s="49">
        <v>0.1</v>
      </c>
      <c r="G16" s="219"/>
      <c r="H16" s="219"/>
      <c r="I16" s="219"/>
      <c r="J16" s="219"/>
      <c r="K16" s="219"/>
      <c r="L16" s="219"/>
      <c r="M16" s="219"/>
      <c r="N16" s="250"/>
      <c r="O16" s="219">
        <v>0.05</v>
      </c>
      <c r="P16" s="219">
        <v>0.15</v>
      </c>
      <c r="Q16" s="219">
        <v>0.05</v>
      </c>
      <c r="R16" s="219">
        <v>0.05</v>
      </c>
      <c r="S16" s="219"/>
      <c r="T16" s="219"/>
      <c r="U16" s="219"/>
      <c r="V16" s="219"/>
      <c r="W16" s="251">
        <v>0.01</v>
      </c>
      <c r="X16" s="235"/>
      <c r="Y16" s="269"/>
      <c r="Z16" s="270"/>
      <c r="AA16" s="270"/>
      <c r="AB16" s="270"/>
      <c r="AC16" s="270"/>
      <c r="AD16" s="271"/>
      <c r="AE16" s="235"/>
      <c r="AF16" s="264">
        <f t="shared" si="0"/>
        <v>0</v>
      </c>
      <c r="AG16" s="235"/>
      <c r="AH16" s="235"/>
    </row>
    <row r="17" spans="1:52" ht="15.75" thickBot="1" x14ac:dyDescent="0.3">
      <c r="A17" s="44"/>
      <c r="B17" s="44">
        <v>3</v>
      </c>
      <c r="C17" s="44" t="s">
        <v>19</v>
      </c>
      <c r="D17" s="250"/>
      <c r="E17" s="219"/>
      <c r="F17" s="219"/>
      <c r="G17" s="219"/>
      <c r="H17" s="219"/>
      <c r="I17" s="219"/>
      <c r="J17" s="219"/>
      <c r="K17" s="219"/>
      <c r="L17" s="219"/>
      <c r="M17" s="219"/>
      <c r="N17" s="250">
        <v>0.05</v>
      </c>
      <c r="O17" s="219">
        <v>0.05</v>
      </c>
      <c r="P17" s="219">
        <v>0.05</v>
      </c>
      <c r="Q17" s="219">
        <v>0.1</v>
      </c>
      <c r="R17" s="219">
        <v>0.1</v>
      </c>
      <c r="S17" s="219">
        <v>0.02</v>
      </c>
      <c r="T17" s="219">
        <v>0.12</v>
      </c>
      <c r="U17" s="219">
        <v>0.1</v>
      </c>
      <c r="V17" s="219">
        <v>0.05</v>
      </c>
      <c r="W17" s="251">
        <v>0.05</v>
      </c>
      <c r="X17" s="235"/>
      <c r="Y17" s="269">
        <f>'yr5'!Y17*VLOOKUP($AD$1,Population!$F$3:$H$12,3,FALSE)</f>
        <v>100</v>
      </c>
      <c r="Z17" s="270"/>
      <c r="AA17" s="270"/>
      <c r="AB17" s="270">
        <f>'yr5'!AB17*VLOOKUP($AD$1,Population!$F$3:$H$12,3,FALSE)</f>
        <v>2500</v>
      </c>
      <c r="AC17" s="270">
        <f>'yr5'!AC17*VLOOKUP($AD$1,Population!$F$3:$H$12,3,FALSE)</f>
        <v>500</v>
      </c>
      <c r="AD17" s="271">
        <f>'yr5'!AD17*VLOOKUP($AD$1,Population!$F$3:$H$12,3,FALSE)</f>
        <v>1250</v>
      </c>
      <c r="AE17" s="235"/>
      <c r="AF17" s="264">
        <f t="shared" si="0"/>
        <v>4350</v>
      </c>
      <c r="AG17" s="235"/>
      <c r="AH17" s="235"/>
    </row>
    <row r="18" spans="1:52" x14ac:dyDescent="0.25">
      <c r="A18" s="44"/>
      <c r="B18" s="71">
        <v>4.0999999999999996</v>
      </c>
      <c r="C18" s="45" t="s">
        <v>82</v>
      </c>
      <c r="D18" s="250"/>
      <c r="E18" s="219"/>
      <c r="F18" s="219"/>
      <c r="G18" s="219"/>
      <c r="H18" s="219"/>
      <c r="I18" s="219"/>
      <c r="J18" s="219"/>
      <c r="K18" s="219"/>
      <c r="L18" s="219"/>
      <c r="M18" s="219"/>
      <c r="N18" s="250">
        <v>0.05</v>
      </c>
      <c r="O18" s="219">
        <v>2.5000000000000001E-2</v>
      </c>
      <c r="P18" s="219">
        <v>0.1</v>
      </c>
      <c r="Q18" s="219">
        <v>5.0000000000000001E-3</v>
      </c>
      <c r="R18" s="219">
        <v>5.0000000000000001E-3</v>
      </c>
      <c r="S18" s="219">
        <v>0.15</v>
      </c>
      <c r="T18" s="219">
        <v>0.05</v>
      </c>
      <c r="U18" s="219">
        <v>2.5000000000000001E-2</v>
      </c>
      <c r="V18" s="219">
        <v>5.0000000000000001E-3</v>
      </c>
      <c r="W18" s="251"/>
      <c r="X18" s="235"/>
      <c r="Y18" s="269"/>
      <c r="Z18" s="270"/>
      <c r="AA18" s="270"/>
      <c r="AB18" s="270">
        <f>'yr5'!AB18*VLOOKUP($AD$1,Population!$F$3:$H$12,3,FALSE)</f>
        <v>5000</v>
      </c>
      <c r="AC18" s="270">
        <f>'yr5'!AC18*VLOOKUP($AD$1,Population!$F$3:$H$12,3,FALSE)</f>
        <v>1000</v>
      </c>
      <c r="AD18" s="271">
        <f>'yr5'!AD18*VLOOKUP($AD$1,Population!$F$3:$H$12,3,FALSE)</f>
        <v>4500</v>
      </c>
      <c r="AE18" s="235"/>
      <c r="AF18" s="264">
        <f t="shared" si="0"/>
        <v>10500</v>
      </c>
      <c r="AG18" s="235"/>
      <c r="AH18" s="235"/>
    </row>
    <row r="19" spans="1:52" ht="15.75" thickBot="1" x14ac:dyDescent="0.3">
      <c r="A19" s="44"/>
      <c r="B19" s="72">
        <v>4.2</v>
      </c>
      <c r="C19" s="45" t="s">
        <v>81</v>
      </c>
      <c r="D19" s="250"/>
      <c r="E19" s="219"/>
      <c r="F19" s="219"/>
      <c r="G19" s="219"/>
      <c r="H19" s="219"/>
      <c r="I19" s="219"/>
      <c r="J19" s="219"/>
      <c r="K19" s="219"/>
      <c r="L19" s="219"/>
      <c r="M19" s="219"/>
      <c r="N19" s="250">
        <v>0.05</v>
      </c>
      <c r="O19" s="219">
        <v>2.5000000000000001E-2</v>
      </c>
      <c r="P19" s="219">
        <v>0.1</v>
      </c>
      <c r="Q19" s="219">
        <v>5.0000000000000001E-3</v>
      </c>
      <c r="R19" s="219">
        <v>5.0000000000000001E-3</v>
      </c>
      <c r="S19" s="219">
        <v>0.15</v>
      </c>
      <c r="T19" s="219">
        <v>0.05</v>
      </c>
      <c r="U19" s="219">
        <v>2.5000000000000001E-2</v>
      </c>
      <c r="V19" s="219">
        <v>5.0000000000000001E-3</v>
      </c>
      <c r="W19" s="251"/>
      <c r="X19" s="235"/>
      <c r="Y19" s="269"/>
      <c r="Z19" s="270"/>
      <c r="AA19" s="270"/>
      <c r="AB19" s="270">
        <f>'yr5'!AB19*VLOOKUP($AD$1,Population!$F$3:$H$12,3,FALSE)</f>
        <v>5000</v>
      </c>
      <c r="AC19" s="270">
        <f>'yr5'!AC19*VLOOKUP($AD$1,Population!$F$3:$H$12,3,FALSE)</f>
        <v>1000</v>
      </c>
      <c r="AD19" s="271">
        <f>'yr5'!AD19*VLOOKUP($AD$1,Population!$F$3:$H$12,3,FALSE)</f>
        <v>4500</v>
      </c>
      <c r="AE19" s="235"/>
      <c r="AF19" s="264">
        <f t="shared" si="0"/>
        <v>10500</v>
      </c>
      <c r="AG19" s="235"/>
      <c r="AH19" s="235"/>
    </row>
    <row r="20" spans="1:52" x14ac:dyDescent="0.25">
      <c r="A20" s="44"/>
      <c r="B20" s="54">
        <v>5</v>
      </c>
      <c r="C20" s="54" t="s">
        <v>44</v>
      </c>
      <c r="D20" s="250"/>
      <c r="E20" s="219"/>
      <c r="F20" s="219"/>
      <c r="G20" s="219"/>
      <c r="H20" s="219"/>
      <c r="I20" s="219"/>
      <c r="J20" s="219"/>
      <c r="K20" s="219"/>
      <c r="L20" s="219"/>
      <c r="M20" s="219"/>
      <c r="N20" s="250"/>
      <c r="O20" s="219"/>
      <c r="P20" s="219"/>
      <c r="Q20" s="219">
        <v>0.05</v>
      </c>
      <c r="R20" s="219">
        <v>0.05</v>
      </c>
      <c r="S20" s="219">
        <v>0.1</v>
      </c>
      <c r="T20" s="219"/>
      <c r="U20" s="219"/>
      <c r="V20" s="219"/>
      <c r="W20" s="251">
        <v>0.05</v>
      </c>
      <c r="X20" s="235"/>
      <c r="Y20" s="269"/>
      <c r="Z20" s="270"/>
      <c r="AA20" s="270"/>
      <c r="AB20" s="270">
        <f>'yr5'!AB20*VLOOKUP($AD$1,Population!$F$3:$H$12,3,FALSE)</f>
        <v>2500</v>
      </c>
      <c r="AC20" s="270">
        <f>'yr5'!AC20*VLOOKUP($AD$1,Population!$F$3:$H$12,3,FALSE)</f>
        <v>4000</v>
      </c>
      <c r="AD20" s="271"/>
      <c r="AE20" s="235"/>
      <c r="AF20" s="264">
        <f t="shared" si="0"/>
        <v>6500</v>
      </c>
      <c r="AG20" s="235"/>
      <c r="AH20" s="235"/>
    </row>
    <row r="21" spans="1:52" x14ac:dyDescent="0.25">
      <c r="A21" s="44"/>
      <c r="B21" s="46">
        <v>6</v>
      </c>
      <c r="C21" s="46" t="s">
        <v>20</v>
      </c>
      <c r="D21" s="250"/>
      <c r="E21" s="219"/>
      <c r="F21" s="219"/>
      <c r="G21" s="219"/>
      <c r="H21" s="219"/>
      <c r="I21" s="219"/>
      <c r="J21" s="219"/>
      <c r="K21" s="219"/>
      <c r="L21" s="219"/>
      <c r="M21" s="219"/>
      <c r="N21" s="250"/>
      <c r="O21" s="219">
        <v>0.05</v>
      </c>
      <c r="P21" s="219">
        <v>0.05</v>
      </c>
      <c r="Q21" s="219">
        <v>0.05</v>
      </c>
      <c r="R21" s="219">
        <v>0.05</v>
      </c>
      <c r="S21" s="219"/>
      <c r="T21" s="219"/>
      <c r="U21" s="219"/>
      <c r="V21" s="219"/>
      <c r="W21" s="251">
        <v>0.05</v>
      </c>
      <c r="X21" s="235"/>
      <c r="Y21" s="269"/>
      <c r="Z21" s="270"/>
      <c r="AA21" s="270"/>
      <c r="AB21" s="270">
        <f>'yr5'!AB21*VLOOKUP($AD$1,Population!$F$3:$H$12,3,FALSE)</f>
        <v>500</v>
      </c>
      <c r="AC21" s="270">
        <f>'yr5'!AC21*VLOOKUP($AD$1,Population!$F$3:$H$12,3,FALSE)</f>
        <v>100</v>
      </c>
      <c r="AD21" s="271"/>
      <c r="AE21" s="235"/>
      <c r="AF21" s="264">
        <f t="shared" si="0"/>
        <v>600</v>
      </c>
      <c r="AG21" s="235"/>
      <c r="AH21" s="235"/>
    </row>
    <row r="22" spans="1:52" x14ac:dyDescent="0.25">
      <c r="A22" s="44"/>
      <c r="B22" s="47">
        <v>7</v>
      </c>
      <c r="C22" s="47" t="s">
        <v>21</v>
      </c>
      <c r="D22" s="250"/>
      <c r="E22" s="219"/>
      <c r="F22" s="219"/>
      <c r="G22" s="219"/>
      <c r="H22" s="219"/>
      <c r="I22" s="219"/>
      <c r="J22" s="219"/>
      <c r="K22" s="219"/>
      <c r="L22" s="219"/>
      <c r="M22" s="219"/>
      <c r="N22" s="250">
        <v>0.2</v>
      </c>
      <c r="O22" s="219">
        <v>0.05</v>
      </c>
      <c r="P22" s="219">
        <v>0.1</v>
      </c>
      <c r="Q22" s="219">
        <v>0.05</v>
      </c>
      <c r="R22" s="219">
        <v>0.05</v>
      </c>
      <c r="S22" s="219">
        <v>0.12</v>
      </c>
      <c r="T22" s="219">
        <v>0.15</v>
      </c>
      <c r="U22" s="219">
        <v>0.05</v>
      </c>
      <c r="V22" s="219">
        <v>0.12</v>
      </c>
      <c r="W22" s="251">
        <v>0.1</v>
      </c>
      <c r="X22" s="235"/>
      <c r="Y22" s="269"/>
      <c r="Z22" s="270">
        <f>'yr5'!Z22*VLOOKUP($AD$1,Population!$F$3:$H$12,3,FALSE)</f>
        <v>50</v>
      </c>
      <c r="AA22" s="270"/>
      <c r="AB22" s="270">
        <f>'yr5'!AB22*VLOOKUP($AD$1,Population!$F$3:$H$12,3,FALSE)</f>
        <v>3500</v>
      </c>
      <c r="AC22" s="270">
        <f>'yr5'!AC22*VLOOKUP($AD$1,Population!$F$3:$H$12,3,FALSE)</f>
        <v>700</v>
      </c>
      <c r="AD22" s="271"/>
      <c r="AE22" s="235"/>
      <c r="AF22" s="264">
        <f t="shared" si="0"/>
        <v>4250</v>
      </c>
      <c r="AG22" s="235"/>
      <c r="AH22" s="235"/>
    </row>
    <row r="23" spans="1:52" x14ac:dyDescent="0.25">
      <c r="A23" s="44"/>
      <c r="B23" s="48">
        <v>8</v>
      </c>
      <c r="C23" s="48" t="s">
        <v>22</v>
      </c>
      <c r="D23" s="250"/>
      <c r="E23" s="219"/>
      <c r="F23" s="219"/>
      <c r="G23" s="219"/>
      <c r="H23" s="219"/>
      <c r="I23" s="219"/>
      <c r="J23" s="219"/>
      <c r="K23" s="219"/>
      <c r="L23" s="219"/>
      <c r="M23" s="219"/>
      <c r="N23" s="250"/>
      <c r="O23" s="219"/>
      <c r="P23" s="219"/>
      <c r="Q23" s="219">
        <v>0.05</v>
      </c>
      <c r="R23" s="219">
        <v>0.05</v>
      </c>
      <c r="S23" s="219">
        <v>0.05</v>
      </c>
      <c r="T23" s="219"/>
      <c r="U23" s="219">
        <v>0.05</v>
      </c>
      <c r="V23" s="219">
        <v>0.05</v>
      </c>
      <c r="W23" s="251">
        <v>0.05</v>
      </c>
      <c r="X23" s="235"/>
      <c r="Y23" s="269">
        <f>'yr5'!Y23*VLOOKUP($AD$1,Population!$F$3:$H$12,3,FALSE)</f>
        <v>200</v>
      </c>
      <c r="Z23" s="270"/>
      <c r="AA23" s="270"/>
      <c r="AB23" s="270">
        <f>'yr5'!AB23*VLOOKUP($AD$1,Population!$F$3:$H$12,3,FALSE)</f>
        <v>7500</v>
      </c>
      <c r="AC23" s="270">
        <f>'yr5'!AC23*VLOOKUP($AD$1,Population!$F$3:$H$12,3,FALSE)</f>
        <v>1500</v>
      </c>
      <c r="AD23" s="271"/>
      <c r="AE23" s="235"/>
      <c r="AF23" s="264">
        <f t="shared" si="0"/>
        <v>9200</v>
      </c>
      <c r="AG23" s="235"/>
      <c r="AH23" s="235"/>
    </row>
    <row r="24" spans="1:52" x14ac:dyDescent="0.25">
      <c r="A24" s="44"/>
      <c r="B24" s="49">
        <v>9</v>
      </c>
      <c r="C24" s="49" t="s">
        <v>23</v>
      </c>
      <c r="D24" s="252"/>
      <c r="E24" s="253"/>
      <c r="F24" s="253"/>
      <c r="G24" s="253"/>
      <c r="H24" s="253"/>
      <c r="I24" s="253"/>
      <c r="J24" s="253"/>
      <c r="K24" s="253"/>
      <c r="L24" s="253"/>
      <c r="M24" s="253"/>
      <c r="N24" s="252"/>
      <c r="O24" s="253"/>
      <c r="P24" s="253">
        <v>0.05</v>
      </c>
      <c r="Q24" s="253"/>
      <c r="R24" s="253"/>
      <c r="S24" s="253"/>
      <c r="T24" s="253"/>
      <c r="U24" s="253"/>
      <c r="V24" s="253">
        <v>0.1</v>
      </c>
      <c r="W24" s="254">
        <v>0.01</v>
      </c>
      <c r="X24" s="235"/>
      <c r="Y24" s="258"/>
      <c r="Z24" s="259"/>
      <c r="AA24" s="259"/>
      <c r="AB24" s="259">
        <f>'yr5'!AB24*VLOOKUP($AD$1,Population!$F$3:$H$12,3,FALSE)</f>
        <v>2500</v>
      </c>
      <c r="AC24" s="259">
        <f>'yr5'!AC24*VLOOKUP($AD$1,Population!$F$3:$H$12,3,FALSE)</f>
        <v>500</v>
      </c>
      <c r="AD24" s="260"/>
      <c r="AE24" s="235"/>
      <c r="AF24" s="265">
        <f t="shared" si="0"/>
        <v>3000</v>
      </c>
      <c r="AG24" s="235"/>
      <c r="AH24" s="235"/>
    </row>
    <row r="25" spans="1:52" x14ac:dyDescent="0.25">
      <c r="A25" s="235"/>
      <c r="B25" s="235"/>
      <c r="C25" s="235"/>
      <c r="D25" s="235"/>
      <c r="E25" s="235"/>
      <c r="F25" s="235"/>
      <c r="G25" s="235"/>
      <c r="H25" s="235"/>
      <c r="I25" s="235"/>
      <c r="J25" s="235"/>
      <c r="K25" s="235"/>
      <c r="L25" s="235"/>
      <c r="M25" s="235"/>
      <c r="N25" s="235"/>
      <c r="O25" s="235"/>
      <c r="P25" s="235"/>
      <c r="Q25" s="235"/>
      <c r="R25" s="235"/>
      <c r="S25" s="235"/>
      <c r="T25" s="235"/>
      <c r="U25" s="235"/>
      <c r="V25" s="235"/>
      <c r="W25" s="235"/>
      <c r="X25" s="235"/>
      <c r="Y25" s="235"/>
      <c r="Z25" s="235"/>
      <c r="AA25" s="235"/>
      <c r="AB25" s="235"/>
      <c r="AC25" s="235"/>
      <c r="AD25" s="235"/>
      <c r="AE25" s="235"/>
      <c r="AF25" s="235"/>
      <c r="AG25" s="235"/>
      <c r="AH25" s="235"/>
    </row>
    <row r="26" spans="1:52" hidden="1" x14ac:dyDescent="0.25">
      <c r="A26" s="235" t="s">
        <v>33</v>
      </c>
      <c r="B26" s="235"/>
      <c r="C26" s="235" t="s">
        <v>25</v>
      </c>
      <c r="D26" s="235">
        <v>0.1</v>
      </c>
      <c r="E26" s="235">
        <v>0.05</v>
      </c>
      <c r="F26" s="235">
        <v>0.1</v>
      </c>
      <c r="G26" s="235">
        <v>0.1</v>
      </c>
      <c r="H26" s="235">
        <v>0.1</v>
      </c>
      <c r="I26" s="235">
        <v>0.3</v>
      </c>
      <c r="J26" s="234">
        <v>0.05</v>
      </c>
      <c r="K26" s="234">
        <v>0.05</v>
      </c>
      <c r="L26" s="234">
        <v>0.2</v>
      </c>
      <c r="M26" s="236">
        <v>0.1</v>
      </c>
      <c r="N26" s="235">
        <f t="shared" ref="N26:W26" si="1">D26</f>
        <v>0.1</v>
      </c>
      <c r="O26" s="235">
        <f t="shared" si="1"/>
        <v>0.05</v>
      </c>
      <c r="P26" s="235">
        <f t="shared" si="1"/>
        <v>0.1</v>
      </c>
      <c r="Q26" s="235">
        <f t="shared" si="1"/>
        <v>0.1</v>
      </c>
      <c r="R26" s="235">
        <f t="shared" si="1"/>
        <v>0.1</v>
      </c>
      <c r="S26" s="235">
        <f t="shared" si="1"/>
        <v>0.3</v>
      </c>
      <c r="T26" s="235">
        <f t="shared" si="1"/>
        <v>0.05</v>
      </c>
      <c r="U26" s="235">
        <f t="shared" si="1"/>
        <v>0.05</v>
      </c>
      <c r="V26" s="235">
        <f t="shared" si="1"/>
        <v>0.2</v>
      </c>
      <c r="W26" s="235">
        <f t="shared" si="1"/>
        <v>0.1</v>
      </c>
      <c r="X26" s="235"/>
      <c r="Y26" s="235"/>
      <c r="Z26" s="235"/>
      <c r="AA26" s="235"/>
      <c r="AB26" s="235"/>
      <c r="AC26" s="235"/>
      <c r="AD26" s="235"/>
      <c r="AE26" s="235"/>
      <c r="AF26" s="235"/>
      <c r="AG26" s="235"/>
      <c r="AH26" s="235"/>
    </row>
    <row r="27" spans="1:52" hidden="1" x14ac:dyDescent="0.25">
      <c r="A27" s="235"/>
      <c r="B27" s="235"/>
      <c r="C27" s="235" t="s">
        <v>26</v>
      </c>
      <c r="D27" s="235">
        <v>0.05</v>
      </c>
      <c r="E27" s="235">
        <v>0.01</v>
      </c>
      <c r="F27" s="235">
        <v>0.02</v>
      </c>
      <c r="G27" s="235"/>
      <c r="H27" s="235"/>
      <c r="I27" s="235"/>
      <c r="J27" s="234">
        <v>0.02</v>
      </c>
      <c r="K27" s="234">
        <v>0.1</v>
      </c>
      <c r="L27" s="234">
        <v>0.05</v>
      </c>
      <c r="M27" s="236">
        <v>0.1</v>
      </c>
      <c r="N27" s="235">
        <f t="shared" ref="N27:N28" si="2">D27</f>
        <v>0.05</v>
      </c>
      <c r="O27" s="235">
        <f>E27</f>
        <v>0.01</v>
      </c>
      <c r="P27" s="235">
        <f>F27</f>
        <v>0.02</v>
      </c>
      <c r="Q27" s="235"/>
      <c r="R27" s="235"/>
      <c r="S27" s="235"/>
      <c r="T27" s="235">
        <f>J27</f>
        <v>0.02</v>
      </c>
      <c r="U27" s="235">
        <f>K27</f>
        <v>0.1</v>
      </c>
      <c r="V27" s="235">
        <f>L27</f>
        <v>0.05</v>
      </c>
      <c r="W27" s="235">
        <f>M27</f>
        <v>0.1</v>
      </c>
      <c r="X27" s="235"/>
      <c r="Y27" s="235"/>
      <c r="Z27" s="235"/>
      <c r="AA27" s="235"/>
      <c r="AB27" s="235"/>
      <c r="AC27" s="235"/>
      <c r="AD27" s="235"/>
      <c r="AE27" s="235"/>
      <c r="AF27" s="235"/>
      <c r="AG27" s="235"/>
      <c r="AH27" s="235"/>
    </row>
    <row r="28" spans="1:52" hidden="1" x14ac:dyDescent="0.25">
      <c r="A28" s="235"/>
      <c r="B28" s="235"/>
      <c r="C28" s="235" t="s">
        <v>27</v>
      </c>
      <c r="D28" s="235">
        <v>0.01</v>
      </c>
      <c r="E28" s="235"/>
      <c r="F28" s="235"/>
      <c r="G28" s="235">
        <v>0.05</v>
      </c>
      <c r="H28" s="235">
        <v>0.05</v>
      </c>
      <c r="I28" s="235"/>
      <c r="J28" s="235"/>
      <c r="K28" s="235"/>
      <c r="L28" s="234">
        <v>0.15</v>
      </c>
      <c r="M28" s="236"/>
      <c r="N28" s="235">
        <f t="shared" si="2"/>
        <v>0.01</v>
      </c>
      <c r="O28" s="235"/>
      <c r="P28" s="235"/>
      <c r="Q28" s="235">
        <f>G28</f>
        <v>0.05</v>
      </c>
      <c r="R28" s="235">
        <f>H28</f>
        <v>0.05</v>
      </c>
      <c r="S28" s="235"/>
      <c r="T28" s="235"/>
      <c r="U28" s="235"/>
      <c r="V28" s="235">
        <v>0.1</v>
      </c>
      <c r="W28" s="235"/>
      <c r="X28" s="235"/>
      <c r="Y28" s="235"/>
      <c r="Z28" s="235"/>
      <c r="AA28" s="235"/>
      <c r="AB28" s="235"/>
      <c r="AC28" s="235"/>
      <c r="AD28" s="235"/>
      <c r="AE28" s="235"/>
      <c r="AF28" s="235"/>
      <c r="AG28" s="235"/>
      <c r="AH28" s="235"/>
      <c r="AZ28" s="53"/>
    </row>
    <row r="29" spans="1:52" hidden="1" x14ac:dyDescent="0.25">
      <c r="A29" s="235"/>
      <c r="B29" s="235"/>
      <c r="C29" s="235"/>
      <c r="D29" s="235"/>
      <c r="E29" s="235"/>
      <c r="F29" s="235"/>
      <c r="G29" s="235"/>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Z29" s="53"/>
    </row>
    <row r="30" spans="1:52" x14ac:dyDescent="0.25">
      <c r="A30" s="235" t="s">
        <v>42</v>
      </c>
      <c r="B30" s="235"/>
      <c r="C30" s="235"/>
      <c r="D30" s="247">
        <f>AF5</f>
        <v>0</v>
      </c>
      <c r="E30" s="248">
        <f>AF6</f>
        <v>0</v>
      </c>
      <c r="F30" s="248">
        <f>AF7</f>
        <v>934.25</v>
      </c>
      <c r="G30" s="248">
        <f>AF8</f>
        <v>2121</v>
      </c>
      <c r="H30" s="248">
        <f>AF9</f>
        <v>2121</v>
      </c>
      <c r="I30" s="248">
        <f>AF10</f>
        <v>1313</v>
      </c>
      <c r="J30" s="248">
        <f>AF11</f>
        <v>121.19999999999999</v>
      </c>
      <c r="K30" s="248">
        <f>AF12</f>
        <v>848.40000000000009</v>
      </c>
      <c r="L30" s="248">
        <f>AF13</f>
        <v>1818</v>
      </c>
      <c r="M30" s="249">
        <f>AF14</f>
        <v>858.5</v>
      </c>
      <c r="N30" s="248">
        <f>AF15</f>
        <v>0</v>
      </c>
      <c r="O30" s="248">
        <f>AF16</f>
        <v>0</v>
      </c>
      <c r="P30" s="248">
        <f>AF17</f>
        <v>4350</v>
      </c>
      <c r="Q30" s="248">
        <f>AF18</f>
        <v>10500</v>
      </c>
      <c r="R30" s="248">
        <f>AF19</f>
        <v>10500</v>
      </c>
      <c r="S30" s="248">
        <f>AF20</f>
        <v>6500</v>
      </c>
      <c r="T30" s="248">
        <f>AF21</f>
        <v>600</v>
      </c>
      <c r="U30" s="248">
        <f>AF22</f>
        <v>4250</v>
      </c>
      <c r="V30" s="248">
        <f>AF23</f>
        <v>9200</v>
      </c>
      <c r="W30" s="249">
        <f>AF24</f>
        <v>3000</v>
      </c>
      <c r="X30" s="235"/>
      <c r="Y30" s="235"/>
      <c r="Z30" s="235"/>
      <c r="AA30" s="235"/>
      <c r="AB30" s="235"/>
      <c r="AC30" s="235"/>
      <c r="AD30" s="235"/>
      <c r="AE30" s="235"/>
      <c r="AF30" s="235"/>
      <c r="AG30" s="235"/>
      <c r="AH30" s="235"/>
      <c r="AZ30" s="53"/>
    </row>
    <row r="31" spans="1:52" x14ac:dyDescent="0.25">
      <c r="A31" s="234" t="s">
        <v>148</v>
      </c>
      <c r="B31" s="235"/>
      <c r="C31" s="235"/>
      <c r="D31" s="258">
        <f t="array" ref="D31:W31">TRANSPOSE(MMULT(MINVERSE(_xlfn.MUNIT(20)-D5:W24),AF5:AF24))</f>
        <v>371.5334292878091</v>
      </c>
      <c r="E31" s="259">
        <v>767.48730657194358</v>
      </c>
      <c r="F31" s="259">
        <v>2871.9707725643971</v>
      </c>
      <c r="G31" s="259">
        <v>2856.6531881863675</v>
      </c>
      <c r="H31" s="259">
        <v>2856.6531881863675</v>
      </c>
      <c r="I31" s="259">
        <v>1846.5837239098737</v>
      </c>
      <c r="J31" s="259">
        <v>652.0982554757037</v>
      </c>
      <c r="K31" s="259">
        <v>2400.4299246908949</v>
      </c>
      <c r="L31" s="259">
        <v>2504.5010883672885</v>
      </c>
      <c r="M31" s="260">
        <v>1265.200654004999</v>
      </c>
      <c r="N31" s="259">
        <v>1701.780722458609</v>
      </c>
      <c r="O31" s="259">
        <v>3431.5772133082364</v>
      </c>
      <c r="P31" s="259">
        <v>10375.013512830368</v>
      </c>
      <c r="Q31" s="259">
        <v>13684.380494193298</v>
      </c>
      <c r="R31" s="259">
        <v>13684.380494193296</v>
      </c>
      <c r="S31" s="259">
        <v>9009.9933829242491</v>
      </c>
      <c r="T31" s="259">
        <v>2899.3235809387538</v>
      </c>
      <c r="U31" s="259">
        <v>11219.151341952887</v>
      </c>
      <c r="V31" s="259">
        <v>12442.58029565861</v>
      </c>
      <c r="W31" s="260">
        <v>4811.1199042498783</v>
      </c>
      <c r="X31" s="235"/>
      <c r="Y31" s="235"/>
      <c r="Z31" s="235"/>
      <c r="AA31" s="235"/>
      <c r="AB31" s="235"/>
      <c r="AC31" s="235"/>
      <c r="AD31" s="235"/>
      <c r="AE31" s="235"/>
      <c r="AF31" s="235"/>
      <c r="AG31" s="235"/>
      <c r="AH31" s="235"/>
      <c r="AZ31" s="53"/>
    </row>
    <row r="32" spans="1:52" x14ac:dyDescent="0.25">
      <c r="A32" s="235"/>
      <c r="B32" s="235"/>
      <c r="C32" s="235"/>
      <c r="D32" s="235"/>
      <c r="E32" s="235"/>
      <c r="F32" s="235"/>
      <c r="G32" s="235"/>
      <c r="H32" s="235"/>
      <c r="I32" s="235"/>
      <c r="J32" s="235"/>
      <c r="K32" s="235"/>
      <c r="L32" s="235"/>
      <c r="M32" s="235"/>
      <c r="N32" s="235"/>
      <c r="O32" s="235"/>
      <c r="P32" s="235"/>
      <c r="Q32" s="235"/>
      <c r="R32" s="235"/>
      <c r="S32" s="235"/>
      <c r="T32" s="235"/>
      <c r="U32" s="235"/>
      <c r="V32" s="235"/>
      <c r="W32" s="235"/>
      <c r="X32" s="235"/>
      <c r="Y32" s="235"/>
      <c r="Z32" s="235"/>
      <c r="AA32" s="235"/>
      <c r="AB32" s="235"/>
      <c r="AC32" s="235"/>
      <c r="AD32" s="235"/>
      <c r="AE32" s="235"/>
      <c r="AF32" s="235"/>
      <c r="AG32" s="235"/>
      <c r="AH32" s="235"/>
      <c r="AZ32" s="53"/>
    </row>
    <row r="33" spans="1:52" hidden="1" x14ac:dyDescent="0.25">
      <c r="A33" s="235"/>
      <c r="B33" s="235"/>
      <c r="C33" s="235" t="s">
        <v>28</v>
      </c>
      <c r="D33" s="235"/>
      <c r="E33" s="235"/>
      <c r="F33" s="235"/>
      <c r="G33" s="235"/>
      <c r="H33" s="235"/>
      <c r="I33" s="235"/>
      <c r="J33" s="235"/>
      <c r="K33" s="235"/>
      <c r="L33" s="235"/>
      <c r="M33" s="236"/>
      <c r="N33" s="235"/>
      <c r="O33" s="235"/>
      <c r="P33" s="235"/>
      <c r="Q33" s="235"/>
      <c r="R33" s="235"/>
      <c r="S33" s="235"/>
      <c r="T33" s="235"/>
      <c r="U33" s="235"/>
      <c r="V33" s="235"/>
      <c r="W33" s="235"/>
      <c r="X33" s="235"/>
      <c r="Y33" s="235"/>
      <c r="Z33" s="235"/>
      <c r="AA33" s="235"/>
      <c r="AB33" s="235"/>
      <c r="AC33" s="235"/>
      <c r="AD33" s="235"/>
      <c r="AE33" s="235"/>
      <c r="AF33" s="235"/>
      <c r="AG33" s="235"/>
      <c r="AH33" s="235"/>
      <c r="AZ33" s="53"/>
    </row>
    <row r="34" spans="1:52" hidden="1" x14ac:dyDescent="0.25">
      <c r="A34" s="235"/>
      <c r="B34" s="235"/>
      <c r="C34" s="235" t="s">
        <v>29</v>
      </c>
      <c r="D34" s="235"/>
      <c r="E34" s="235"/>
      <c r="F34" s="235"/>
      <c r="G34" s="235"/>
      <c r="H34" s="235"/>
      <c r="I34" s="235"/>
      <c r="J34" s="235"/>
      <c r="K34" s="235"/>
      <c r="L34" s="235"/>
      <c r="M34" s="236"/>
      <c r="N34" s="235"/>
      <c r="O34" s="235"/>
      <c r="P34" s="235"/>
      <c r="Q34" s="235"/>
      <c r="R34" s="235"/>
      <c r="S34" s="235"/>
      <c r="T34" s="235"/>
      <c r="U34" s="235"/>
      <c r="V34" s="235"/>
      <c r="W34" s="235"/>
      <c r="X34" s="235"/>
      <c r="Y34" s="235"/>
      <c r="Z34" s="235"/>
      <c r="AA34" s="235"/>
      <c r="AB34" s="235"/>
      <c r="AC34" s="235"/>
      <c r="AD34" s="235"/>
      <c r="AE34" s="235"/>
      <c r="AF34" s="235"/>
      <c r="AG34" s="235"/>
      <c r="AH34" s="235"/>
      <c r="AZ34" s="53"/>
    </row>
    <row r="35" spans="1:52" hidden="1" x14ac:dyDescent="0.25">
      <c r="A35" s="235"/>
      <c r="B35" s="235"/>
      <c r="C35" s="235" t="s">
        <v>30</v>
      </c>
      <c r="D35" s="235"/>
      <c r="E35" s="235"/>
      <c r="F35" s="235"/>
      <c r="G35" s="235"/>
      <c r="H35" s="235"/>
      <c r="I35" s="235"/>
      <c r="J35" s="235"/>
      <c r="K35" s="235"/>
      <c r="L35" s="235"/>
      <c r="M35" s="236"/>
      <c r="N35" s="235"/>
      <c r="O35" s="235"/>
      <c r="P35" s="235"/>
      <c r="Q35" s="235"/>
      <c r="R35" s="235"/>
      <c r="S35" s="235"/>
      <c r="T35" s="235"/>
      <c r="U35" s="235"/>
      <c r="V35" s="235"/>
      <c r="W35" s="235"/>
      <c r="X35" s="235"/>
      <c r="Y35" s="235"/>
      <c r="Z35" s="235"/>
      <c r="AA35" s="235"/>
      <c r="AB35" s="235"/>
      <c r="AC35" s="235"/>
      <c r="AD35" s="235"/>
      <c r="AE35" s="235"/>
      <c r="AF35" s="235"/>
      <c r="AG35" s="235"/>
      <c r="AH35" s="235"/>
      <c r="AZ35" s="53"/>
    </row>
    <row r="36" spans="1:52" hidden="1" x14ac:dyDescent="0.25">
      <c r="A36" s="235"/>
      <c r="B36" s="235"/>
      <c r="C36" s="235" t="s">
        <v>31</v>
      </c>
      <c r="D36" s="235"/>
      <c r="E36" s="235"/>
      <c r="F36" s="235"/>
      <c r="G36" s="235"/>
      <c r="H36" s="235"/>
      <c r="I36" s="235"/>
      <c r="J36" s="235"/>
      <c r="K36" s="235"/>
      <c r="L36" s="235"/>
      <c r="M36" s="236"/>
      <c r="N36" s="235"/>
      <c r="O36" s="235"/>
      <c r="P36" s="235"/>
      <c r="Q36" s="235"/>
      <c r="R36" s="235"/>
      <c r="S36" s="235"/>
      <c r="T36" s="235"/>
      <c r="U36" s="235"/>
      <c r="V36" s="235"/>
      <c r="W36" s="235"/>
      <c r="X36" s="235"/>
      <c r="Y36" s="235"/>
      <c r="Z36" s="235"/>
      <c r="AA36" s="235"/>
      <c r="AB36" s="235"/>
      <c r="AC36" s="235"/>
      <c r="AD36" s="235"/>
      <c r="AE36" s="235"/>
      <c r="AF36" s="235"/>
      <c r="AG36" s="235"/>
      <c r="AH36" s="235"/>
      <c r="AZ36" s="53"/>
    </row>
    <row r="37" spans="1:52" hidden="1" x14ac:dyDescent="0.25">
      <c r="A37" s="235"/>
      <c r="B37" s="235"/>
      <c r="C37" s="235" t="s">
        <v>32</v>
      </c>
      <c r="D37" s="235"/>
      <c r="E37" s="235"/>
      <c r="F37" s="235"/>
      <c r="G37" s="235"/>
      <c r="H37" s="235"/>
      <c r="I37" s="235"/>
      <c r="J37" s="235"/>
      <c r="K37" s="235"/>
      <c r="L37" s="235"/>
      <c r="M37" s="236"/>
      <c r="N37" s="235"/>
      <c r="O37" s="235"/>
      <c r="P37" s="235"/>
      <c r="Q37" s="235"/>
      <c r="R37" s="235"/>
      <c r="S37" s="235"/>
      <c r="T37" s="235"/>
      <c r="U37" s="235"/>
      <c r="V37" s="235"/>
      <c r="W37" s="235"/>
      <c r="X37" s="235"/>
      <c r="Y37" s="235"/>
      <c r="Z37" s="235"/>
      <c r="AA37" s="235"/>
      <c r="AB37" s="235"/>
      <c r="AC37" s="235"/>
      <c r="AD37" s="235"/>
      <c r="AE37" s="235"/>
      <c r="AF37" s="235"/>
      <c r="AG37" s="235"/>
      <c r="AH37" s="235"/>
      <c r="AZ37" s="53"/>
    </row>
    <row r="38" spans="1:52" s="5" customFormat="1" hidden="1" x14ac:dyDescent="0.25">
      <c r="A38" s="235"/>
      <c r="B38" s="235"/>
      <c r="C38" s="235"/>
      <c r="D38" s="235"/>
      <c r="E38" s="235"/>
      <c r="F38" s="235"/>
      <c r="G38" s="235"/>
      <c r="H38" s="235"/>
      <c r="I38" s="235"/>
      <c r="J38" s="235"/>
      <c r="K38" s="235"/>
      <c r="L38" s="235"/>
      <c r="M38" s="234"/>
      <c r="N38" s="235"/>
      <c r="O38" s="235"/>
      <c r="P38" s="235"/>
      <c r="Q38" s="235"/>
      <c r="R38" s="235"/>
      <c r="S38" s="235"/>
      <c r="T38" s="235"/>
      <c r="U38" s="235"/>
      <c r="V38" s="235"/>
      <c r="W38" s="235"/>
      <c r="X38" s="235"/>
      <c r="Y38" s="235"/>
      <c r="Z38" s="235"/>
      <c r="AA38" s="235"/>
      <c r="AB38" s="235"/>
      <c r="AC38" s="235"/>
      <c r="AD38" s="235"/>
      <c r="AE38" s="235"/>
      <c r="AF38" s="235"/>
      <c r="AG38" s="235"/>
      <c r="AH38" s="235"/>
      <c r="AZ38" s="73"/>
    </row>
    <row r="39" spans="1:52" x14ac:dyDescent="0.25">
      <c r="A39" s="235" t="s">
        <v>83</v>
      </c>
      <c r="B39" s="235"/>
      <c r="C39" s="235"/>
      <c r="D39" s="235"/>
      <c r="E39" s="235"/>
      <c r="F39" s="235"/>
      <c r="G39" s="235"/>
      <c r="H39" s="235"/>
      <c r="I39" s="235"/>
      <c r="J39" s="235"/>
      <c r="K39" s="235"/>
      <c r="L39" s="235"/>
      <c r="M39" s="235"/>
      <c r="N39" s="235"/>
      <c r="O39" s="235"/>
      <c r="P39" s="235"/>
      <c r="Q39" s="235"/>
      <c r="R39" s="235"/>
      <c r="S39" s="235"/>
      <c r="T39" s="235"/>
      <c r="U39" s="235"/>
      <c r="V39" s="235"/>
      <c r="W39" s="235"/>
      <c r="X39" s="235"/>
      <c r="Y39" s="235"/>
      <c r="Z39" s="235"/>
      <c r="AA39" s="235"/>
      <c r="AB39" s="235"/>
      <c r="AC39" s="235"/>
      <c r="AD39" s="235"/>
      <c r="AE39" s="235"/>
      <c r="AF39" s="235"/>
      <c r="AG39" s="235"/>
      <c r="AH39" s="235"/>
      <c r="AZ39" s="53"/>
    </row>
    <row r="40" spans="1:52" x14ac:dyDescent="0.25">
      <c r="A40" s="235"/>
      <c r="B40" s="235" t="s">
        <v>45</v>
      </c>
      <c r="C40" s="235"/>
      <c r="D40" s="247">
        <v>1.2</v>
      </c>
      <c r="E40" s="248">
        <v>1</v>
      </c>
      <c r="F40" s="248">
        <v>1</v>
      </c>
      <c r="G40" s="248">
        <v>0.5</v>
      </c>
      <c r="H40" s="248">
        <v>0.5</v>
      </c>
      <c r="I40" s="248">
        <v>0.3</v>
      </c>
      <c r="J40" s="248">
        <v>0.5</v>
      </c>
      <c r="K40" s="248">
        <v>1.2</v>
      </c>
      <c r="L40" s="248">
        <v>0.7</v>
      </c>
      <c r="M40" s="249">
        <v>0.8</v>
      </c>
      <c r="N40" s="248">
        <f t="shared" ref="N40:W43" si="3">D40</f>
        <v>1.2</v>
      </c>
      <c r="O40" s="248">
        <f t="shared" si="3"/>
        <v>1</v>
      </c>
      <c r="P40" s="248">
        <f t="shared" si="3"/>
        <v>1</v>
      </c>
      <c r="Q40" s="248">
        <f t="shared" si="3"/>
        <v>0.5</v>
      </c>
      <c r="R40" s="248">
        <f t="shared" si="3"/>
        <v>0.5</v>
      </c>
      <c r="S40" s="248">
        <f t="shared" si="3"/>
        <v>0.3</v>
      </c>
      <c r="T40" s="248">
        <f t="shared" si="3"/>
        <v>0.5</v>
      </c>
      <c r="U40" s="248">
        <f t="shared" si="3"/>
        <v>1.2</v>
      </c>
      <c r="V40" s="248">
        <f t="shared" si="3"/>
        <v>0.7</v>
      </c>
      <c r="W40" s="249">
        <f t="shared" si="3"/>
        <v>0.8</v>
      </c>
      <c r="X40" s="235"/>
      <c r="Y40" s="235"/>
      <c r="Z40" s="235"/>
      <c r="AA40" s="235"/>
      <c r="AB40" s="235"/>
      <c r="AC40" s="235" t="s">
        <v>55</v>
      </c>
      <c r="AD40" s="235"/>
      <c r="AE40" s="235"/>
      <c r="AF40" s="235"/>
      <c r="AG40" s="235"/>
      <c r="AH40" s="235"/>
      <c r="AZ40" s="53"/>
    </row>
    <row r="41" spans="1:52" x14ac:dyDescent="0.25">
      <c r="A41" s="235"/>
      <c r="B41" s="235" t="s">
        <v>47</v>
      </c>
      <c r="C41" s="235"/>
      <c r="D41" s="250">
        <f>(SUM(D6:D8)*$AC$41)/$Z$41</f>
        <v>4.0000000000000008E-2</v>
      </c>
      <c r="E41" s="219">
        <f>(SUM(E6:E8)*$AC$41)/$Z$41</f>
        <v>0.05</v>
      </c>
      <c r="F41" s="219">
        <f>(SUM(F6:F8)*$AC$41)/$Z$41</f>
        <v>0.12000000000000002</v>
      </c>
      <c r="G41" s="261">
        <f>Substitution_total!V8/G31</f>
        <v>47.925675521006632</v>
      </c>
      <c r="H41" s="219">
        <f t="shared" ref="H41:M41" si="4">(SUM(H6:H8)*$AC$41)/$Z$41</f>
        <v>6.2000000000000013E-2</v>
      </c>
      <c r="I41" s="219">
        <f t="shared" si="4"/>
        <v>6.7999999999999991E-2</v>
      </c>
      <c r="J41" s="219">
        <f t="shared" si="4"/>
        <v>6.7999999999999991E-2</v>
      </c>
      <c r="K41" s="219">
        <f t="shared" si="4"/>
        <v>0.05</v>
      </c>
      <c r="L41" s="219">
        <f t="shared" si="4"/>
        <v>2.2000000000000002E-2</v>
      </c>
      <c r="M41" s="251">
        <f t="shared" si="4"/>
        <v>2.4000000000000004E-2</v>
      </c>
      <c r="N41" s="219">
        <f>D41</f>
        <v>4.0000000000000008E-2</v>
      </c>
      <c r="O41" s="219">
        <f t="shared" si="3"/>
        <v>0.05</v>
      </c>
      <c r="P41" s="219">
        <f>F41</f>
        <v>0.12000000000000002</v>
      </c>
      <c r="Q41" s="219">
        <f>G41</f>
        <v>47.925675521006632</v>
      </c>
      <c r="R41" s="219">
        <f t="shared" si="3"/>
        <v>6.2000000000000013E-2</v>
      </c>
      <c r="S41" s="219">
        <f t="shared" si="3"/>
        <v>6.7999999999999991E-2</v>
      </c>
      <c r="T41" s="219">
        <f t="shared" si="3"/>
        <v>6.7999999999999991E-2</v>
      </c>
      <c r="U41" s="219">
        <f t="shared" si="3"/>
        <v>0.05</v>
      </c>
      <c r="V41" s="219">
        <f t="shared" si="3"/>
        <v>2.2000000000000002E-2</v>
      </c>
      <c r="W41" s="251">
        <f t="shared" si="3"/>
        <v>2.4000000000000004E-2</v>
      </c>
      <c r="X41" s="235"/>
      <c r="Y41" s="235" t="s">
        <v>49</v>
      </c>
      <c r="Z41" s="235">
        <v>1</v>
      </c>
      <c r="AA41" s="235" t="s">
        <v>50</v>
      </c>
      <c r="AB41" s="235"/>
      <c r="AC41" s="235">
        <v>0.4</v>
      </c>
      <c r="AD41" s="235"/>
      <c r="AE41" s="235"/>
      <c r="AF41" s="235"/>
      <c r="AG41" s="235"/>
      <c r="AH41" s="235"/>
      <c r="AZ41" s="53"/>
    </row>
    <row r="42" spans="1:52" x14ac:dyDescent="0.25">
      <c r="A42" s="235"/>
      <c r="B42" s="235" t="s">
        <v>101</v>
      </c>
      <c r="C42" s="235"/>
      <c r="D42" s="250">
        <f>(SUM(D6:D8)*$AC$42)/$Z$42</f>
        <v>0.13333333333333336</v>
      </c>
      <c r="E42" s="219">
        <f t="shared" ref="E42:M42" si="5">(SUM(E6:E8)*$AC$42)/$Z$42</f>
        <v>0.16666666666666669</v>
      </c>
      <c r="F42" s="219">
        <f t="shared" si="5"/>
        <v>0.40000000000000008</v>
      </c>
      <c r="G42" s="261">
        <f>Substitution_total!W8/G31</f>
        <v>83.911084137265277</v>
      </c>
      <c r="H42" s="219">
        <f t="shared" si="5"/>
        <v>0.20666666666666672</v>
      </c>
      <c r="I42" s="219">
        <f t="shared" si="5"/>
        <v>0.22666666666666666</v>
      </c>
      <c r="J42" s="219">
        <f t="shared" si="5"/>
        <v>0.22666666666666666</v>
      </c>
      <c r="K42" s="219">
        <f>(SUM(K6:K8)*$AC$42)/$Z$42</f>
        <v>0.16666666666666669</v>
      </c>
      <c r="L42" s="219">
        <f t="shared" si="5"/>
        <v>7.3333333333333348E-2</v>
      </c>
      <c r="M42" s="251">
        <f t="shared" si="5"/>
        <v>8.0000000000000016E-2</v>
      </c>
      <c r="N42" s="219">
        <f>D42</f>
        <v>0.13333333333333336</v>
      </c>
      <c r="O42" s="219">
        <f t="shared" si="3"/>
        <v>0.16666666666666669</v>
      </c>
      <c r="P42" s="219">
        <f t="shared" si="3"/>
        <v>0.40000000000000008</v>
      </c>
      <c r="Q42" s="219">
        <f t="shared" si="3"/>
        <v>83.911084137265277</v>
      </c>
      <c r="R42" s="219">
        <f t="shared" si="3"/>
        <v>0.20666666666666672</v>
      </c>
      <c r="S42" s="219">
        <f t="shared" si="3"/>
        <v>0.22666666666666666</v>
      </c>
      <c r="T42" s="219">
        <f t="shared" si="3"/>
        <v>0.22666666666666666</v>
      </c>
      <c r="U42" s="219">
        <f t="shared" si="3"/>
        <v>0.16666666666666669</v>
      </c>
      <c r="V42" s="219">
        <f t="shared" si="3"/>
        <v>7.3333333333333348E-2</v>
      </c>
      <c r="W42" s="251">
        <f t="shared" si="3"/>
        <v>8.0000000000000016E-2</v>
      </c>
      <c r="X42" s="235"/>
      <c r="Y42" s="235" t="s">
        <v>105</v>
      </c>
      <c r="Z42" s="235">
        <v>0.3</v>
      </c>
      <c r="AA42" s="235" t="s">
        <v>106</v>
      </c>
      <c r="AB42" s="235"/>
      <c r="AC42" s="235">
        <v>0.4</v>
      </c>
      <c r="AD42" s="235"/>
      <c r="AE42" s="235"/>
      <c r="AF42" s="235"/>
      <c r="AG42" s="235"/>
      <c r="AH42" s="235"/>
      <c r="AZ42" s="53"/>
    </row>
    <row r="43" spans="1:52" x14ac:dyDescent="0.25">
      <c r="A43" s="235"/>
      <c r="B43" s="235" t="s">
        <v>48</v>
      </c>
      <c r="C43" s="235"/>
      <c r="D43" s="252">
        <f>(SUM(D6:D8)*$AC$43)/$Z$43</f>
        <v>4.0000000000000008E-2</v>
      </c>
      <c r="E43" s="253">
        <f>(SUM(E6:E8)*$AC$43)/$Z$43</f>
        <v>0.05</v>
      </c>
      <c r="F43" s="253">
        <f t="shared" ref="F43:M43" si="6">(SUM(F6:F8)*$AC$43)/$Z$43</f>
        <v>0.12000000000000002</v>
      </c>
      <c r="G43" s="262">
        <f>Substitution_total!X8/G31</f>
        <v>3.8468784275665047</v>
      </c>
      <c r="H43" s="253">
        <f t="shared" si="6"/>
        <v>6.2000000000000013E-2</v>
      </c>
      <c r="I43" s="253">
        <f t="shared" si="6"/>
        <v>6.7999999999999991E-2</v>
      </c>
      <c r="J43" s="253">
        <f t="shared" si="6"/>
        <v>6.7999999999999991E-2</v>
      </c>
      <c r="K43" s="253">
        <f t="shared" si="6"/>
        <v>0.05</v>
      </c>
      <c r="L43" s="253">
        <f t="shared" si="6"/>
        <v>2.2000000000000002E-2</v>
      </c>
      <c r="M43" s="254">
        <f t="shared" si="6"/>
        <v>2.4000000000000004E-2</v>
      </c>
      <c r="N43" s="253">
        <f>D43</f>
        <v>4.0000000000000008E-2</v>
      </c>
      <c r="O43" s="253">
        <f>E43</f>
        <v>0.05</v>
      </c>
      <c r="P43" s="253">
        <f>F43</f>
        <v>0.12000000000000002</v>
      </c>
      <c r="Q43" s="253">
        <f>G43</f>
        <v>3.8468784275665047</v>
      </c>
      <c r="R43" s="253">
        <f t="shared" si="3"/>
        <v>6.2000000000000013E-2</v>
      </c>
      <c r="S43" s="253">
        <f t="shared" si="3"/>
        <v>6.7999999999999991E-2</v>
      </c>
      <c r="T43" s="253">
        <f t="shared" si="3"/>
        <v>6.7999999999999991E-2</v>
      </c>
      <c r="U43" s="253">
        <f t="shared" si="3"/>
        <v>0.05</v>
      </c>
      <c r="V43" s="253">
        <f t="shared" si="3"/>
        <v>2.2000000000000002E-2</v>
      </c>
      <c r="W43" s="254">
        <f t="shared" si="3"/>
        <v>2.4000000000000004E-2</v>
      </c>
      <c r="X43" s="235"/>
      <c r="Y43" s="235" t="s">
        <v>51</v>
      </c>
      <c r="Z43" s="235">
        <v>0.5</v>
      </c>
      <c r="AA43" s="235" t="s">
        <v>52</v>
      </c>
      <c r="AB43" s="235"/>
      <c r="AC43" s="235">
        <v>0.2</v>
      </c>
      <c r="AD43" s="235"/>
      <c r="AE43" s="235"/>
      <c r="AF43" s="235"/>
      <c r="AG43" s="235"/>
      <c r="AH43" s="235"/>
      <c r="AZ43" s="53"/>
    </row>
    <row r="44" spans="1:52" x14ac:dyDescent="0.25">
      <c r="A44" s="235"/>
      <c r="B44" s="235"/>
      <c r="C44" s="235"/>
      <c r="D44" s="235"/>
      <c r="E44" s="235"/>
      <c r="F44" s="235"/>
      <c r="G44" s="235"/>
      <c r="H44" s="235"/>
      <c r="I44" s="235"/>
      <c r="J44" s="235"/>
      <c r="K44" s="235"/>
      <c r="L44" s="235"/>
      <c r="M44" s="235"/>
      <c r="N44" s="235"/>
      <c r="O44" s="235"/>
      <c r="P44" s="235"/>
      <c r="Q44" s="235"/>
      <c r="R44" s="235"/>
      <c r="S44" s="235"/>
      <c r="T44" s="235"/>
      <c r="U44" s="235"/>
      <c r="V44" s="235"/>
      <c r="W44" s="235"/>
      <c r="X44" s="235"/>
      <c r="Y44" s="235"/>
      <c r="Z44" s="235"/>
      <c r="AA44" s="235"/>
      <c r="AB44" s="235"/>
      <c r="AC44" s="235"/>
      <c r="AD44" s="235"/>
      <c r="AE44" s="235"/>
      <c r="AF44" s="235"/>
      <c r="AG44" s="235"/>
      <c r="AH44" s="235"/>
      <c r="AZ44" s="53"/>
    </row>
    <row r="45" spans="1:52" x14ac:dyDescent="0.25">
      <c r="A45" s="235" t="s">
        <v>36</v>
      </c>
      <c r="B45" s="235"/>
      <c r="C45" s="235"/>
      <c r="D45" s="247">
        <f>D40*D31</f>
        <v>445.84011514537093</v>
      </c>
      <c r="E45" s="248">
        <f t="shared" ref="E45:W45" si="7">E40*E31</f>
        <v>767.48730657194358</v>
      </c>
      <c r="F45" s="248">
        <f t="shared" si="7"/>
        <v>2871.9707725643971</v>
      </c>
      <c r="G45" s="248">
        <f t="shared" si="7"/>
        <v>1428.3265940931838</v>
      </c>
      <c r="H45" s="248">
        <f t="shared" si="7"/>
        <v>1428.3265940931838</v>
      </c>
      <c r="I45" s="248">
        <f t="shared" si="7"/>
        <v>553.97511717296209</v>
      </c>
      <c r="J45" s="248">
        <f t="shared" si="7"/>
        <v>326.04912773785185</v>
      </c>
      <c r="K45" s="248">
        <f t="shared" si="7"/>
        <v>2880.515909629074</v>
      </c>
      <c r="L45" s="248">
        <f t="shared" si="7"/>
        <v>1753.1507618571018</v>
      </c>
      <c r="M45" s="249">
        <f t="shared" si="7"/>
        <v>1012.1605232039992</v>
      </c>
      <c r="N45" s="248">
        <f t="shared" si="7"/>
        <v>2042.1368669503308</v>
      </c>
      <c r="O45" s="248">
        <f t="shared" si="7"/>
        <v>3431.5772133082364</v>
      </c>
      <c r="P45" s="248">
        <f t="shared" si="7"/>
        <v>10375.013512830368</v>
      </c>
      <c r="Q45" s="248">
        <f t="shared" si="7"/>
        <v>6842.1902470966488</v>
      </c>
      <c r="R45" s="248">
        <f t="shared" si="7"/>
        <v>6842.1902470966479</v>
      </c>
      <c r="S45" s="248">
        <f t="shared" si="7"/>
        <v>2702.9980148772747</v>
      </c>
      <c r="T45" s="248">
        <f t="shared" si="7"/>
        <v>1449.6617904693769</v>
      </c>
      <c r="U45" s="248">
        <f t="shared" si="7"/>
        <v>13462.981610343464</v>
      </c>
      <c r="V45" s="248">
        <f t="shared" si="7"/>
        <v>8709.806206961026</v>
      </c>
      <c r="W45" s="249">
        <f t="shared" si="7"/>
        <v>3848.895923399903</v>
      </c>
      <c r="X45" s="235"/>
      <c r="Y45" s="235"/>
      <c r="Z45" s="235"/>
      <c r="AA45" s="235"/>
      <c r="AB45" s="235"/>
      <c r="AC45" s="235"/>
      <c r="AD45" s="235"/>
      <c r="AE45" s="235"/>
      <c r="AF45" s="235"/>
      <c r="AG45" s="235"/>
      <c r="AH45" s="235"/>
      <c r="AZ45" s="53"/>
    </row>
    <row r="46" spans="1:52" x14ac:dyDescent="0.25">
      <c r="A46" s="235" t="s">
        <v>37</v>
      </c>
      <c r="B46" s="235"/>
      <c r="C46" s="235" t="s">
        <v>102</v>
      </c>
      <c r="D46" s="250">
        <f>D41*D31</f>
        <v>14.861337171512368</v>
      </c>
      <c r="E46" s="219">
        <f t="shared" ref="E46:W46" si="8">E41*E31</f>
        <v>38.374365328597179</v>
      </c>
      <c r="F46" s="219">
        <f t="shared" si="8"/>
        <v>344.63649270772771</v>
      </c>
      <c r="G46" s="219">
        <f t="shared" si="8"/>
        <v>136907.03377306895</v>
      </c>
      <c r="H46" s="219">
        <f t="shared" si="8"/>
        <v>177.11249766755483</v>
      </c>
      <c r="I46" s="219">
        <f t="shared" si="8"/>
        <v>125.56769322587139</v>
      </c>
      <c r="J46" s="219">
        <f t="shared" si="8"/>
        <v>44.342681372347847</v>
      </c>
      <c r="K46" s="219">
        <f t="shared" si="8"/>
        <v>120.02149623454476</v>
      </c>
      <c r="L46" s="219">
        <f t="shared" si="8"/>
        <v>55.099023944080351</v>
      </c>
      <c r="M46" s="251">
        <f t="shared" si="8"/>
        <v>30.364815696119983</v>
      </c>
      <c r="N46" s="219">
        <f t="shared" si="8"/>
        <v>68.071228898344373</v>
      </c>
      <c r="O46" s="219">
        <f t="shared" si="8"/>
        <v>171.57886066541184</v>
      </c>
      <c r="P46" s="219">
        <f t="shared" si="8"/>
        <v>1245.0016215396445</v>
      </c>
      <c r="Q46" s="219">
        <f t="shared" si="8"/>
        <v>655833.17927070032</v>
      </c>
      <c r="R46" s="219">
        <f t="shared" si="8"/>
        <v>848.43159063998451</v>
      </c>
      <c r="S46" s="219">
        <f t="shared" si="8"/>
        <v>612.6795500388489</v>
      </c>
      <c r="T46" s="219">
        <f t="shared" si="8"/>
        <v>197.15400350383524</v>
      </c>
      <c r="U46" s="219">
        <f t="shared" si="8"/>
        <v>560.95756709764441</v>
      </c>
      <c r="V46" s="219">
        <f t="shared" si="8"/>
        <v>273.73676650448948</v>
      </c>
      <c r="W46" s="251">
        <f t="shared" si="8"/>
        <v>115.46687770199711</v>
      </c>
      <c r="X46" s="235"/>
      <c r="Y46" s="235"/>
      <c r="Z46" s="235"/>
      <c r="AA46" s="235"/>
      <c r="AB46" s="235"/>
      <c r="AC46" s="235"/>
      <c r="AD46" s="235"/>
      <c r="AE46" s="235"/>
      <c r="AF46" s="235"/>
      <c r="AG46" s="235"/>
      <c r="AH46" s="235"/>
      <c r="AZ46" s="53"/>
    </row>
    <row r="47" spans="1:52" x14ac:dyDescent="0.25">
      <c r="A47" s="235"/>
      <c r="B47" s="235"/>
      <c r="C47" s="235" t="s">
        <v>103</v>
      </c>
      <c r="D47" s="250">
        <f>D42*D31</f>
        <v>49.537790571707887</v>
      </c>
      <c r="E47" s="219">
        <f t="shared" ref="E47:W47" si="9">E42*E31</f>
        <v>127.91455109532394</v>
      </c>
      <c r="F47" s="219">
        <f t="shared" si="9"/>
        <v>1148.788309025759</v>
      </c>
      <c r="G47" s="219">
        <f t="shared" si="9"/>
        <v>239704.86602489339</v>
      </c>
      <c r="H47" s="219">
        <f t="shared" si="9"/>
        <v>590.37499222518272</v>
      </c>
      <c r="I47" s="219">
        <f t="shared" si="9"/>
        <v>418.55897741957136</v>
      </c>
      <c r="J47" s="219">
        <f t="shared" si="9"/>
        <v>147.80893790782616</v>
      </c>
      <c r="K47" s="219">
        <f t="shared" si="9"/>
        <v>400.07165411514922</v>
      </c>
      <c r="L47" s="219">
        <f t="shared" si="9"/>
        <v>183.66341314693452</v>
      </c>
      <c r="M47" s="251">
        <f t="shared" si="9"/>
        <v>101.21605232039994</v>
      </c>
      <c r="N47" s="219">
        <f t="shared" si="9"/>
        <v>226.90409632781459</v>
      </c>
      <c r="O47" s="219">
        <f t="shared" si="9"/>
        <v>571.92953555137285</v>
      </c>
      <c r="P47" s="219">
        <f t="shared" si="9"/>
        <v>4150.0054051321476</v>
      </c>
      <c r="Q47" s="219">
        <f t="shared" si="9"/>
        <v>1148271.2030146057</v>
      </c>
      <c r="R47" s="219">
        <f t="shared" si="9"/>
        <v>2828.1053021332818</v>
      </c>
      <c r="S47" s="219">
        <f t="shared" si="9"/>
        <v>2042.2651667961629</v>
      </c>
      <c r="T47" s="219">
        <f t="shared" si="9"/>
        <v>657.18001167945079</v>
      </c>
      <c r="U47" s="219">
        <f t="shared" si="9"/>
        <v>1869.8585569921481</v>
      </c>
      <c r="V47" s="219">
        <f t="shared" si="9"/>
        <v>912.45588834829823</v>
      </c>
      <c r="W47" s="251">
        <f t="shared" si="9"/>
        <v>384.88959233999032</v>
      </c>
      <c r="X47" s="235"/>
      <c r="Y47" s="235"/>
      <c r="Z47" s="235"/>
      <c r="AA47" s="235"/>
      <c r="AB47" s="235"/>
      <c r="AC47" s="235"/>
      <c r="AD47" s="235"/>
      <c r="AE47" s="235"/>
      <c r="AF47" s="235"/>
      <c r="AG47" s="235"/>
      <c r="AH47" s="235"/>
      <c r="AZ47" s="53"/>
    </row>
    <row r="48" spans="1:52" x14ac:dyDescent="0.25">
      <c r="A48" s="235"/>
      <c r="B48" s="235"/>
      <c r="C48" s="235" t="s">
        <v>104</v>
      </c>
      <c r="D48" s="252">
        <f>D43*D31</f>
        <v>14.861337171512368</v>
      </c>
      <c r="E48" s="253">
        <f t="shared" ref="E48:W48" si="10">E43*E31</f>
        <v>38.374365328597179</v>
      </c>
      <c r="F48" s="253">
        <f t="shared" si="10"/>
        <v>344.63649270772771</v>
      </c>
      <c r="G48" s="253">
        <f t="shared" si="10"/>
        <v>10989.197524673216</v>
      </c>
      <c r="H48" s="253">
        <f t="shared" si="10"/>
        <v>177.11249766755483</v>
      </c>
      <c r="I48" s="253">
        <f t="shared" si="10"/>
        <v>125.56769322587139</v>
      </c>
      <c r="J48" s="253">
        <f t="shared" si="10"/>
        <v>44.342681372347847</v>
      </c>
      <c r="K48" s="253">
        <f t="shared" si="10"/>
        <v>120.02149623454476</v>
      </c>
      <c r="L48" s="253">
        <f t="shared" si="10"/>
        <v>55.099023944080351</v>
      </c>
      <c r="M48" s="254">
        <f t="shared" si="10"/>
        <v>30.364815696119983</v>
      </c>
      <c r="N48" s="253">
        <f t="shared" si="10"/>
        <v>68.071228898344373</v>
      </c>
      <c r="O48" s="253">
        <f t="shared" si="10"/>
        <v>171.57886066541184</v>
      </c>
      <c r="P48" s="253">
        <f t="shared" si="10"/>
        <v>1245.0016215396445</v>
      </c>
      <c r="Q48" s="253">
        <f t="shared" si="10"/>
        <v>52642.148117724064</v>
      </c>
      <c r="R48" s="253">
        <f t="shared" si="10"/>
        <v>848.43159063998451</v>
      </c>
      <c r="S48" s="253">
        <f t="shared" si="10"/>
        <v>612.6795500388489</v>
      </c>
      <c r="T48" s="253">
        <f t="shared" si="10"/>
        <v>197.15400350383524</v>
      </c>
      <c r="U48" s="253">
        <f t="shared" si="10"/>
        <v>560.95756709764441</v>
      </c>
      <c r="V48" s="253">
        <f t="shared" si="10"/>
        <v>273.73676650448948</v>
      </c>
      <c r="W48" s="254">
        <f t="shared" si="10"/>
        <v>115.46687770199711</v>
      </c>
      <c r="X48" s="235"/>
      <c r="Y48" s="235"/>
      <c r="Z48" s="235"/>
      <c r="AA48" s="235"/>
      <c r="AB48" s="235"/>
      <c r="AC48" s="235"/>
      <c r="AD48" s="235"/>
      <c r="AE48" s="235"/>
      <c r="AF48" s="235"/>
      <c r="AG48" s="235"/>
      <c r="AH48" s="235"/>
      <c r="AZ48" s="53"/>
    </row>
    <row r="49" spans="1:34" x14ac:dyDescent="0.25">
      <c r="A49" s="235"/>
      <c r="B49" s="235"/>
      <c r="C49" s="235"/>
      <c r="D49" s="235"/>
      <c r="E49" s="235"/>
      <c r="F49" s="235"/>
      <c r="G49" s="235"/>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row>
    <row r="50" spans="1:34" x14ac:dyDescent="0.25">
      <c r="A50" s="235" t="s">
        <v>56</v>
      </c>
      <c r="B50" s="235"/>
      <c r="C50" s="235"/>
      <c r="D50" s="235"/>
      <c r="E50" s="235"/>
      <c r="F50" s="235"/>
      <c r="G50" s="235"/>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42"/>
    </row>
    <row r="51" spans="1:34" ht="15.75" thickBot="1" x14ac:dyDescent="0.3">
      <c r="A51" s="235"/>
      <c r="B51" s="235" t="s">
        <v>84</v>
      </c>
      <c r="C51" s="235"/>
      <c r="D51" s="235"/>
      <c r="E51" s="235"/>
      <c r="F51" s="235"/>
      <c r="G51" s="242">
        <f>inflow_driven_model!BQ5</f>
        <v>39317.201629142379</v>
      </c>
      <c r="H51" s="235"/>
      <c r="I51" s="235"/>
      <c r="J51" s="235"/>
      <c r="K51" s="235"/>
      <c r="L51" s="235"/>
      <c r="M51" s="235"/>
      <c r="N51" s="235"/>
      <c r="O51" s="235"/>
      <c r="P51" s="235"/>
      <c r="Q51" s="235"/>
      <c r="R51" s="235"/>
      <c r="S51" s="235"/>
      <c r="T51" s="235"/>
      <c r="U51" s="235"/>
      <c r="V51" s="235"/>
      <c r="W51" s="235"/>
      <c r="X51" s="235"/>
      <c r="Y51" s="235"/>
      <c r="Z51" s="235"/>
      <c r="AA51" s="235"/>
      <c r="AB51" s="235"/>
      <c r="AC51" s="235"/>
      <c r="AD51" s="235"/>
      <c r="AE51" s="235"/>
      <c r="AF51" s="235"/>
      <c r="AG51" s="235"/>
      <c r="AH51" s="242"/>
    </row>
    <row r="52" spans="1:34" ht="15.75" thickBot="1" x14ac:dyDescent="0.3">
      <c r="A52" s="235"/>
      <c r="B52" s="235" t="s">
        <v>85</v>
      </c>
      <c r="C52" s="235"/>
      <c r="D52" s="235"/>
      <c r="E52" s="235"/>
      <c r="F52" s="235"/>
      <c r="G52" s="255">
        <f>G31/G53</f>
        <v>1009.7083493910428</v>
      </c>
      <c r="H52" s="256" t="s">
        <v>90</v>
      </c>
      <c r="I52" s="235"/>
      <c r="J52" s="235"/>
      <c r="K52" s="235"/>
      <c r="L52" s="235"/>
      <c r="M52" s="235"/>
      <c r="N52" s="235"/>
      <c r="O52" s="235"/>
      <c r="P52" s="235"/>
      <c r="Q52" s="235">
        <f>Q31/Q53</f>
        <v>5000.0418915895398</v>
      </c>
      <c r="R52" s="256" t="s">
        <v>90</v>
      </c>
      <c r="S52" s="235"/>
      <c r="T52" s="235"/>
      <c r="U52" s="235"/>
      <c r="V52" s="235"/>
      <c r="W52" s="235"/>
      <c r="X52" s="235"/>
      <c r="Y52" s="235"/>
      <c r="Z52" s="235"/>
      <c r="AA52" s="235"/>
      <c r="AB52" s="235"/>
      <c r="AC52" s="235"/>
      <c r="AD52" s="235"/>
      <c r="AE52" s="235"/>
      <c r="AF52" s="235"/>
      <c r="AG52" s="235"/>
      <c r="AH52" s="242"/>
    </row>
    <row r="53" spans="1:34" ht="15.75" thickBot="1" x14ac:dyDescent="0.3">
      <c r="A53" s="235"/>
      <c r="B53" s="235" t="s">
        <v>151</v>
      </c>
      <c r="C53" s="235"/>
      <c r="D53" s="235"/>
      <c r="E53" s="235"/>
      <c r="F53" s="235"/>
      <c r="G53" s="257">
        <f>'yr1'!G47</f>
        <v>2.8291864575639303</v>
      </c>
      <c r="H53" s="256" t="s">
        <v>91</v>
      </c>
      <c r="I53" s="235"/>
      <c r="J53" s="235"/>
      <c r="K53" s="235"/>
      <c r="L53" s="235"/>
      <c r="M53" s="235"/>
      <c r="N53" s="235"/>
      <c r="O53" s="235"/>
      <c r="P53" s="235"/>
      <c r="Q53" s="243">
        <f>'yr1'!Q47</f>
        <v>2.7368531686127455</v>
      </c>
      <c r="R53" s="256" t="s">
        <v>91</v>
      </c>
      <c r="S53" s="235"/>
      <c r="T53" s="235"/>
      <c r="U53" s="235"/>
      <c r="V53" s="235"/>
      <c r="W53" s="235"/>
      <c r="X53" s="235"/>
      <c r="Y53" s="235"/>
      <c r="Z53" s="235"/>
      <c r="AA53" s="235"/>
      <c r="AB53" s="235"/>
      <c r="AC53" s="235"/>
      <c r="AD53" s="235"/>
      <c r="AE53" s="235"/>
      <c r="AF53" s="235"/>
      <c r="AG53" s="235"/>
      <c r="AH53" s="242"/>
    </row>
    <row r="54" spans="1:34" x14ac:dyDescent="0.25">
      <c r="A54" s="235"/>
      <c r="B54" s="235"/>
      <c r="C54" s="235"/>
      <c r="D54" s="235"/>
      <c r="E54" s="235"/>
      <c r="F54" s="235"/>
      <c r="G54" s="235"/>
      <c r="H54" s="235"/>
      <c r="I54" s="235"/>
      <c r="J54" s="235"/>
      <c r="K54" s="235"/>
      <c r="L54" s="235"/>
      <c r="M54" s="235"/>
      <c r="N54" s="235"/>
      <c r="O54" s="235"/>
      <c r="P54" s="235"/>
      <c r="Q54" s="235"/>
      <c r="R54" s="235"/>
      <c r="S54" s="235"/>
      <c r="T54" s="235"/>
      <c r="U54" s="235"/>
      <c r="V54" s="235"/>
      <c r="W54" s="235"/>
      <c r="X54" s="235"/>
      <c r="Y54" s="235"/>
      <c r="Z54" s="235"/>
      <c r="AA54" s="235"/>
      <c r="AB54" s="235"/>
      <c r="AC54" s="235"/>
      <c r="AD54" s="235"/>
      <c r="AE54" s="235"/>
      <c r="AF54" s="235"/>
      <c r="AG54" s="235"/>
      <c r="AH54" s="242"/>
    </row>
    <row r="55" spans="1:34" x14ac:dyDescent="0.25">
      <c r="AH55" s="53"/>
    </row>
    <row r="56" spans="1:34" x14ac:dyDescent="0.25">
      <c r="AH56" s="53"/>
    </row>
    <row r="57" spans="1:34" x14ac:dyDescent="0.25">
      <c r="AH57" s="53"/>
    </row>
    <row r="58" spans="1:34" x14ac:dyDescent="0.25">
      <c r="AH58" s="53"/>
    </row>
    <row r="59" spans="1:34" x14ac:dyDescent="0.25">
      <c r="AH59" s="53"/>
    </row>
    <row r="60" spans="1:34" x14ac:dyDescent="0.25">
      <c r="AH60" s="53"/>
    </row>
    <row r="61" spans="1:34" x14ac:dyDescent="0.25">
      <c r="AH61" s="53"/>
    </row>
    <row r="62" spans="1:34" x14ac:dyDescent="0.25">
      <c r="AH62" s="53"/>
    </row>
    <row r="63" spans="1:34" x14ac:dyDescent="0.25">
      <c r="AH63" s="53"/>
    </row>
    <row r="64" spans="1:34" x14ac:dyDescent="0.25">
      <c r="AH64" s="53"/>
    </row>
  </sheetData>
  <conditionalFormatting sqref="J26:M27 L28 Y16 AA16:AD16 AA17:AA19 Y20:AA21 Y22 Y24 AA22:AA24 AD20:AD24 D15:M24 N5:W14">
    <cfRule type="cellIs" dxfId="19" priority="3" operator="equal">
      <formula>0</formula>
    </cfRule>
  </conditionalFormatting>
  <conditionalFormatting sqref="Y15:AD24">
    <cfRule type="cellIs" dxfId="18" priority="2" operator="equal">
      <formula>0</formula>
    </cfRule>
  </conditionalFormatting>
  <conditionalFormatting sqref="Y5:AD14">
    <cfRule type="cellIs" dxfId="17" priority="1" operator="equal">
      <formula>0</formula>
    </cfRule>
  </conditionalFormatting>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ECF366-8D52-423A-B9EC-CD846AF383F6}">
  <dimension ref="A1:AZ64"/>
  <sheetViews>
    <sheetView zoomScale="85" zoomScaleNormal="85" workbookViewId="0">
      <selection activeCell="AF8" sqref="AF8"/>
    </sheetView>
  </sheetViews>
  <sheetFormatPr defaultRowHeight="15" x14ac:dyDescent="0.25"/>
  <cols>
    <col min="1" max="1" width="8" customWidth="1"/>
    <col min="2" max="2" width="4.42578125" customWidth="1"/>
    <col min="3" max="3" width="22.85546875" customWidth="1"/>
    <col min="4" max="4" width="7.42578125" customWidth="1"/>
    <col min="5" max="23" width="6.7109375" customWidth="1"/>
    <col min="25" max="30" width="8.7109375" customWidth="1"/>
    <col min="31" max="32" width="7.140625" customWidth="1"/>
  </cols>
  <sheetData>
    <row r="1" spans="1:34" x14ac:dyDescent="0.25">
      <c r="A1" s="235"/>
      <c r="B1" s="235"/>
      <c r="C1" s="235"/>
      <c r="D1" s="235" t="s">
        <v>53</v>
      </c>
      <c r="E1" s="235"/>
      <c r="F1" s="235"/>
      <c r="G1" s="235"/>
      <c r="H1" s="235"/>
      <c r="I1" s="235"/>
      <c r="J1" s="235"/>
      <c r="K1" s="235"/>
      <c r="L1" s="235"/>
      <c r="M1" s="235"/>
      <c r="N1" s="235"/>
      <c r="O1" s="235"/>
      <c r="P1" s="235"/>
      <c r="Q1" s="235"/>
      <c r="R1" s="235"/>
      <c r="S1" s="235"/>
      <c r="T1" s="235"/>
      <c r="U1" s="235"/>
      <c r="V1" s="235"/>
      <c r="W1" s="235"/>
      <c r="X1" s="235"/>
      <c r="Y1" s="235" t="s">
        <v>54</v>
      </c>
      <c r="Z1" s="235"/>
      <c r="AA1" s="235"/>
      <c r="AB1" s="235"/>
      <c r="AC1" s="235" t="s">
        <v>57</v>
      </c>
      <c r="AD1" s="235">
        <v>7</v>
      </c>
      <c r="AE1" s="235"/>
      <c r="AF1" s="235"/>
      <c r="AG1" s="235"/>
      <c r="AH1" s="235"/>
    </row>
    <row r="2" spans="1:34" ht="15.75" thickBot="1" x14ac:dyDescent="0.3">
      <c r="A2" s="235"/>
      <c r="B2" s="235"/>
      <c r="C2" s="235"/>
      <c r="D2" s="50" t="s">
        <v>17</v>
      </c>
      <c r="E2" s="50"/>
      <c r="F2" s="50"/>
      <c r="G2" s="50"/>
      <c r="H2" s="50"/>
      <c r="I2" s="50"/>
      <c r="J2" s="50"/>
      <c r="K2" s="50"/>
      <c r="L2" s="50"/>
      <c r="M2" s="50"/>
      <c r="N2" s="44" t="s">
        <v>24</v>
      </c>
      <c r="O2" s="44"/>
      <c r="P2" s="44"/>
      <c r="Q2" s="44"/>
      <c r="R2" s="44"/>
      <c r="S2" s="44"/>
      <c r="T2" s="44"/>
      <c r="U2" s="44"/>
      <c r="V2" s="44"/>
      <c r="W2" s="44"/>
      <c r="X2" s="235"/>
      <c r="Y2" s="50" t="s">
        <v>17</v>
      </c>
      <c r="Z2" s="50"/>
      <c r="AA2" s="50"/>
      <c r="AB2" s="44" t="s">
        <v>24</v>
      </c>
      <c r="AC2" s="44"/>
      <c r="AD2" s="44"/>
      <c r="AE2" s="235"/>
      <c r="AF2" s="235" t="s">
        <v>41</v>
      </c>
      <c r="AG2" s="235"/>
      <c r="AH2" s="235"/>
    </row>
    <row r="3" spans="1:34" ht="15.75" thickBot="1" x14ac:dyDescent="0.3">
      <c r="A3" s="235"/>
      <c r="B3" s="235"/>
      <c r="C3" s="235"/>
      <c r="D3" s="55">
        <v>1</v>
      </c>
      <c r="E3" s="56">
        <v>2</v>
      </c>
      <c r="F3" s="57">
        <v>3</v>
      </c>
      <c r="G3" s="69">
        <v>4.0999999999999996</v>
      </c>
      <c r="H3" s="70">
        <v>4.2</v>
      </c>
      <c r="I3" s="58">
        <v>5</v>
      </c>
      <c r="J3" s="59">
        <v>6</v>
      </c>
      <c r="K3" s="60">
        <v>7</v>
      </c>
      <c r="L3" s="61">
        <v>8</v>
      </c>
      <c r="M3" s="62">
        <v>9</v>
      </c>
      <c r="N3" s="55">
        <v>1</v>
      </c>
      <c r="O3" s="56">
        <v>2</v>
      </c>
      <c r="P3" s="57">
        <v>3</v>
      </c>
      <c r="Q3" s="69">
        <v>4.0999999999999996</v>
      </c>
      <c r="R3" s="70">
        <v>4.2</v>
      </c>
      <c r="S3" s="58">
        <v>5</v>
      </c>
      <c r="T3" s="59">
        <v>6</v>
      </c>
      <c r="U3" s="60">
        <v>7</v>
      </c>
      <c r="V3" s="61">
        <v>8</v>
      </c>
      <c r="W3" s="62">
        <v>9</v>
      </c>
      <c r="X3" s="235"/>
      <c r="Y3" s="235" t="s">
        <v>34</v>
      </c>
      <c r="Z3" s="235" t="s">
        <v>35</v>
      </c>
      <c r="AA3" s="235" t="s">
        <v>46</v>
      </c>
      <c r="AB3" s="235" t="s">
        <v>34</v>
      </c>
      <c r="AC3" s="235" t="s">
        <v>35</v>
      </c>
      <c r="AD3" s="235" t="s">
        <v>46</v>
      </c>
      <c r="AE3" s="235"/>
      <c r="AF3" s="235" t="s">
        <v>43</v>
      </c>
      <c r="AG3" s="235"/>
      <c r="AH3" s="235"/>
    </row>
    <row r="4" spans="1:34" x14ac:dyDescent="0.25">
      <c r="A4" s="235"/>
      <c r="B4" s="235"/>
      <c r="C4" s="235"/>
      <c r="D4" s="42" t="s">
        <v>147</v>
      </c>
      <c r="E4" s="43" t="s">
        <v>18</v>
      </c>
      <c r="F4" s="44" t="s">
        <v>19</v>
      </c>
      <c r="G4" s="45" t="s">
        <v>82</v>
      </c>
      <c r="H4" s="45" t="s">
        <v>81</v>
      </c>
      <c r="I4" s="54" t="s">
        <v>44</v>
      </c>
      <c r="J4" s="46" t="s">
        <v>20</v>
      </c>
      <c r="K4" s="47" t="s">
        <v>21</v>
      </c>
      <c r="L4" s="48" t="s">
        <v>22</v>
      </c>
      <c r="M4" s="49" t="s">
        <v>23</v>
      </c>
      <c r="N4" s="42" t="s">
        <v>147</v>
      </c>
      <c r="O4" s="43" t="s">
        <v>18</v>
      </c>
      <c r="P4" s="44" t="s">
        <v>19</v>
      </c>
      <c r="Q4" s="45" t="s">
        <v>82</v>
      </c>
      <c r="R4" s="45" t="s">
        <v>81</v>
      </c>
      <c r="S4" s="54" t="s">
        <v>44</v>
      </c>
      <c r="T4" s="46" t="s">
        <v>20</v>
      </c>
      <c r="U4" s="47" t="s">
        <v>21</v>
      </c>
      <c r="V4" s="48" t="s">
        <v>22</v>
      </c>
      <c r="W4" s="49" t="s">
        <v>23</v>
      </c>
      <c r="X4" s="235"/>
      <c r="Y4" s="235"/>
      <c r="Z4" s="235"/>
      <c r="AA4" s="235"/>
      <c r="AB4" s="235"/>
      <c r="AC4" s="235"/>
      <c r="AD4" s="235"/>
      <c r="AE4" s="235"/>
      <c r="AF4" s="235"/>
      <c r="AG4" s="235"/>
      <c r="AH4" s="235"/>
    </row>
    <row r="5" spans="1:34" x14ac:dyDescent="0.25">
      <c r="A5" s="50" t="s">
        <v>17</v>
      </c>
      <c r="B5" s="42">
        <v>1</v>
      </c>
      <c r="C5" s="42" t="s">
        <v>147</v>
      </c>
      <c r="D5" s="247">
        <v>0.01</v>
      </c>
      <c r="E5" s="248">
        <v>0.15</v>
      </c>
      <c r="F5" s="248"/>
      <c r="G5" s="248"/>
      <c r="H5" s="248"/>
      <c r="I5" s="248"/>
      <c r="J5" s="248"/>
      <c r="K5" s="248">
        <v>0.1</v>
      </c>
      <c r="L5" s="248"/>
      <c r="M5" s="249">
        <v>0.01</v>
      </c>
      <c r="N5" s="247"/>
      <c r="O5" s="248"/>
      <c r="P5" s="248"/>
      <c r="Q5" s="248"/>
      <c r="R5" s="248"/>
      <c r="S5" s="248"/>
      <c r="T5" s="248"/>
      <c r="U5" s="248"/>
      <c r="V5" s="248"/>
      <c r="W5" s="249"/>
      <c r="X5" s="235"/>
      <c r="Y5" s="266"/>
      <c r="Z5" s="267"/>
      <c r="AA5" s="267"/>
      <c r="AB5" s="267"/>
      <c r="AC5" s="267"/>
      <c r="AD5" s="268"/>
      <c r="AE5" s="235"/>
      <c r="AF5" s="263">
        <f t="shared" ref="AF5:AF24" si="0">SUM(Y5:AD5)</f>
        <v>0</v>
      </c>
      <c r="AG5" s="235"/>
      <c r="AH5" s="235"/>
    </row>
    <row r="6" spans="1:34" x14ac:dyDescent="0.25">
      <c r="A6" s="50"/>
      <c r="B6" s="43">
        <v>2</v>
      </c>
      <c r="C6" s="43" t="s">
        <v>18</v>
      </c>
      <c r="D6" s="250"/>
      <c r="E6" s="219">
        <v>0.05</v>
      </c>
      <c r="F6" s="219">
        <v>0.15</v>
      </c>
      <c r="G6" s="219">
        <v>0.05</v>
      </c>
      <c r="H6" s="219">
        <v>0.05</v>
      </c>
      <c r="I6" s="219"/>
      <c r="J6" s="219"/>
      <c r="K6" s="219"/>
      <c r="L6" s="219"/>
      <c r="M6" s="251">
        <v>0.01</v>
      </c>
      <c r="N6" s="250"/>
      <c r="O6" s="219"/>
      <c r="P6" s="219"/>
      <c r="Q6" s="219"/>
      <c r="R6" s="219"/>
      <c r="S6" s="219"/>
      <c r="T6" s="219"/>
      <c r="U6" s="219"/>
      <c r="V6" s="219"/>
      <c r="W6" s="251"/>
      <c r="X6" s="235"/>
      <c r="Y6" s="269"/>
      <c r="Z6" s="270"/>
      <c r="AA6" s="270"/>
      <c r="AB6" s="270"/>
      <c r="AC6" s="270"/>
      <c r="AD6" s="271"/>
      <c r="AE6" s="235"/>
      <c r="AF6" s="264">
        <f t="shared" si="0"/>
        <v>0</v>
      </c>
      <c r="AG6" s="235"/>
      <c r="AH6" s="235"/>
    </row>
    <row r="7" spans="1:34" ht="15.75" thickBot="1" x14ac:dyDescent="0.3">
      <c r="A7" s="50"/>
      <c r="B7" s="44">
        <v>3</v>
      </c>
      <c r="C7" s="44" t="s">
        <v>19</v>
      </c>
      <c r="D7" s="250">
        <v>0.05</v>
      </c>
      <c r="E7" s="219">
        <v>0.05</v>
      </c>
      <c r="F7" s="219">
        <v>0.05</v>
      </c>
      <c r="G7" s="219">
        <v>0.1</v>
      </c>
      <c r="H7" s="219">
        <v>0.1</v>
      </c>
      <c r="I7" s="219">
        <v>0.02</v>
      </c>
      <c r="J7" s="219">
        <v>0.12</v>
      </c>
      <c r="K7" s="219">
        <v>0.1</v>
      </c>
      <c r="L7" s="219">
        <v>0.05</v>
      </c>
      <c r="M7" s="251">
        <v>0.05</v>
      </c>
      <c r="N7" s="250"/>
      <c r="O7" s="219"/>
      <c r="P7" s="219"/>
      <c r="Q7" s="219"/>
      <c r="R7" s="219"/>
      <c r="S7" s="219"/>
      <c r="T7" s="219"/>
      <c r="U7" s="219"/>
      <c r="V7" s="219">
        <v>0.05</v>
      </c>
      <c r="W7" s="251"/>
      <c r="X7" s="235"/>
      <c r="Y7" s="269">
        <f>'yr6'!Y7*VLOOKUP($AD$1,Population!$F$3:$H$12,2,FALSE)</f>
        <v>503.75</v>
      </c>
      <c r="Z7" s="270">
        <f>'yr6'!Z7*VLOOKUP($AD$1,Population!$F$3:$H$12,2,FALSE)</f>
        <v>100.75</v>
      </c>
      <c r="AA7" s="270">
        <f>'yr6'!AA7*VLOOKUP($AD$1,Population!$F$3:$H$12,2,FALSE)</f>
        <v>251.875</v>
      </c>
      <c r="AB7" s="270"/>
      <c r="AC7" s="270">
        <f>'yr6'!AC7*VLOOKUP($AD$1,Population!$F$3:$H$12,2,FALSE)</f>
        <v>75.5625</v>
      </c>
      <c r="AD7" s="271"/>
      <c r="AE7" s="235"/>
      <c r="AF7" s="264">
        <f t="shared" si="0"/>
        <v>931.9375</v>
      </c>
      <c r="AG7" s="235"/>
      <c r="AH7" s="235"/>
    </row>
    <row r="8" spans="1:34" x14ac:dyDescent="0.25">
      <c r="A8" s="50"/>
      <c r="B8" s="71">
        <v>4.0999999999999996</v>
      </c>
      <c r="C8" s="45" t="s">
        <v>82</v>
      </c>
      <c r="D8" s="250">
        <v>0.05</v>
      </c>
      <c r="E8" s="219">
        <v>2.5000000000000001E-2</v>
      </c>
      <c r="F8" s="219">
        <v>0.1</v>
      </c>
      <c r="G8" s="219">
        <v>5.0000000000000001E-3</v>
      </c>
      <c r="H8" s="219">
        <v>5.0000000000000001E-3</v>
      </c>
      <c r="I8" s="219">
        <v>0.15</v>
      </c>
      <c r="J8" s="219">
        <v>0.05</v>
      </c>
      <c r="K8" s="219">
        <v>2.5000000000000001E-2</v>
      </c>
      <c r="L8" s="219">
        <v>5.0000000000000001E-3</v>
      </c>
      <c r="M8" s="251"/>
      <c r="N8" s="250"/>
      <c r="O8" s="219"/>
      <c r="P8" s="219"/>
      <c r="Q8" s="219"/>
      <c r="R8" s="219"/>
      <c r="S8" s="219"/>
      <c r="T8" s="219"/>
      <c r="U8" s="219"/>
      <c r="V8" s="219"/>
      <c r="W8" s="251"/>
      <c r="X8" s="235"/>
      <c r="Y8" s="269">
        <f>'yr6'!Y8*VLOOKUP($AD$1,Population!$F$3:$H$12,2,FALSE)</f>
        <v>1007.5</v>
      </c>
      <c r="Z8" s="270">
        <f>'yr6'!Z8*VLOOKUP($AD$1,Population!$F$3:$H$12,2,FALSE)</f>
        <v>201.5</v>
      </c>
      <c r="AA8" s="270">
        <f>'yr6'!AA8*VLOOKUP($AD$1,Population!$F$3:$H$12,2,FALSE)</f>
        <v>906.75</v>
      </c>
      <c r="AB8" s="270"/>
      <c r="AC8" s="270"/>
      <c r="AD8" s="271"/>
      <c r="AE8" s="235"/>
      <c r="AF8" s="264">
        <f t="shared" si="0"/>
        <v>2115.75</v>
      </c>
      <c r="AG8" s="235"/>
      <c r="AH8" s="235"/>
    </row>
    <row r="9" spans="1:34" ht="15.75" thickBot="1" x14ac:dyDescent="0.3">
      <c r="A9" s="50"/>
      <c r="B9" s="72">
        <v>4.2</v>
      </c>
      <c r="C9" s="45" t="s">
        <v>81</v>
      </c>
      <c r="D9" s="250">
        <v>0.05</v>
      </c>
      <c r="E9" s="219">
        <v>2.5000000000000001E-2</v>
      </c>
      <c r="F9" s="219">
        <v>0.1</v>
      </c>
      <c r="G9" s="219">
        <v>5.0000000000000001E-3</v>
      </c>
      <c r="H9" s="219">
        <v>5.0000000000000001E-3</v>
      </c>
      <c r="I9" s="219">
        <v>0.15</v>
      </c>
      <c r="J9" s="219">
        <v>0.05</v>
      </c>
      <c r="K9" s="219">
        <v>2.5000000000000001E-2</v>
      </c>
      <c r="L9" s="219">
        <v>5.0000000000000001E-3</v>
      </c>
      <c r="M9" s="251"/>
      <c r="N9" s="250"/>
      <c r="O9" s="219"/>
      <c r="P9" s="219"/>
      <c r="Q9" s="219"/>
      <c r="R9" s="219"/>
      <c r="S9" s="219"/>
      <c r="T9" s="219"/>
      <c r="U9" s="219"/>
      <c r="V9" s="219"/>
      <c r="W9" s="251"/>
      <c r="X9" s="235"/>
      <c r="Y9" s="269">
        <f>'yr6'!Y9*VLOOKUP($AD$1,Population!$F$3:$H$12,2,FALSE)</f>
        <v>1007.5</v>
      </c>
      <c r="Z9" s="270">
        <f>'yr6'!Z9*VLOOKUP($AD$1,Population!$F$3:$H$12,2,FALSE)</f>
        <v>201.5</v>
      </c>
      <c r="AA9" s="270">
        <f>'yr6'!AA9*VLOOKUP($AD$1,Population!$F$3:$H$12,2,FALSE)</f>
        <v>906.75</v>
      </c>
      <c r="AB9" s="270"/>
      <c r="AC9" s="270"/>
      <c r="AD9" s="271"/>
      <c r="AE9" s="235"/>
      <c r="AF9" s="264">
        <f t="shared" si="0"/>
        <v>2115.75</v>
      </c>
      <c r="AG9" s="235"/>
      <c r="AH9" s="235"/>
    </row>
    <row r="10" spans="1:34" x14ac:dyDescent="0.25">
      <c r="A10" s="50"/>
      <c r="B10" s="54">
        <v>5</v>
      </c>
      <c r="C10" s="54" t="s">
        <v>44</v>
      </c>
      <c r="D10" s="250"/>
      <c r="E10" s="219"/>
      <c r="F10" s="219"/>
      <c r="G10" s="219">
        <v>0.05</v>
      </c>
      <c r="H10" s="219">
        <v>0.05</v>
      </c>
      <c r="I10" s="219">
        <v>0.1</v>
      </c>
      <c r="J10" s="219"/>
      <c r="K10" s="219"/>
      <c r="L10" s="219"/>
      <c r="M10" s="251">
        <v>0.05</v>
      </c>
      <c r="N10" s="250"/>
      <c r="O10" s="219"/>
      <c r="P10" s="219"/>
      <c r="Q10" s="219"/>
      <c r="R10" s="219"/>
      <c r="S10" s="219"/>
      <c r="T10" s="219"/>
      <c r="U10" s="219"/>
      <c r="V10" s="219"/>
      <c r="W10" s="251"/>
      <c r="X10" s="235"/>
      <c r="Y10" s="269">
        <f>'yr6'!Y10*VLOOKUP($AD$1,Population!$F$3:$H$12,2,FALSE)</f>
        <v>503.75</v>
      </c>
      <c r="Z10" s="270">
        <f>'yr6'!Z10*VLOOKUP($AD$1,Population!$F$3:$H$12,2,FALSE)</f>
        <v>806</v>
      </c>
      <c r="AA10" s="270"/>
      <c r="AB10" s="270"/>
      <c r="AC10" s="270"/>
      <c r="AD10" s="271"/>
      <c r="AE10" s="235"/>
      <c r="AF10" s="264">
        <f t="shared" si="0"/>
        <v>1309.75</v>
      </c>
      <c r="AG10" s="235"/>
      <c r="AH10" s="235"/>
    </row>
    <row r="11" spans="1:34" x14ac:dyDescent="0.25">
      <c r="A11" s="50"/>
      <c r="B11" s="46">
        <v>6</v>
      </c>
      <c r="C11" s="46" t="s">
        <v>20</v>
      </c>
      <c r="D11" s="250"/>
      <c r="E11" s="219">
        <v>0.05</v>
      </c>
      <c r="F11" s="219">
        <v>0.05</v>
      </c>
      <c r="G11" s="219">
        <v>0.05</v>
      </c>
      <c r="H11" s="219">
        <v>0.05</v>
      </c>
      <c r="I11" s="219"/>
      <c r="J11" s="219"/>
      <c r="K11" s="219"/>
      <c r="L11" s="219"/>
      <c r="M11" s="251">
        <v>0.05</v>
      </c>
      <c r="N11" s="250"/>
      <c r="O11" s="219"/>
      <c r="P11" s="219"/>
      <c r="Q11" s="219"/>
      <c r="R11" s="219"/>
      <c r="S11" s="219"/>
      <c r="T11" s="219"/>
      <c r="U11" s="219"/>
      <c r="V11" s="219"/>
      <c r="W11" s="251"/>
      <c r="X11" s="235"/>
      <c r="Y11" s="269">
        <f>'yr6'!Y11*VLOOKUP($AD$1,Population!$F$3:$H$12,2,FALSE)</f>
        <v>100.75</v>
      </c>
      <c r="Z11" s="270">
        <f>'yr6'!Z11*VLOOKUP($AD$1,Population!$F$3:$H$12,2,FALSE)</f>
        <v>20.149999999999995</v>
      </c>
      <c r="AA11" s="270"/>
      <c r="AB11" s="270"/>
      <c r="AC11" s="270"/>
      <c r="AD11" s="271"/>
      <c r="AE11" s="235"/>
      <c r="AF11" s="264">
        <f t="shared" si="0"/>
        <v>120.89999999999999</v>
      </c>
      <c r="AG11" s="235"/>
      <c r="AH11" s="235"/>
    </row>
    <row r="12" spans="1:34" x14ac:dyDescent="0.25">
      <c r="A12" s="50"/>
      <c r="B12" s="47">
        <v>7</v>
      </c>
      <c r="C12" s="47" t="s">
        <v>21</v>
      </c>
      <c r="D12" s="250">
        <v>0.2</v>
      </c>
      <c r="E12" s="219">
        <v>0.05</v>
      </c>
      <c r="F12" s="219">
        <v>0.1</v>
      </c>
      <c r="G12" s="219">
        <v>0.05</v>
      </c>
      <c r="H12" s="219">
        <v>0.05</v>
      </c>
      <c r="I12" s="219">
        <v>0.12</v>
      </c>
      <c r="J12" s="219">
        <v>0.15</v>
      </c>
      <c r="K12" s="219">
        <v>0.05</v>
      </c>
      <c r="L12" s="219">
        <v>0.12</v>
      </c>
      <c r="M12" s="251">
        <v>0.1</v>
      </c>
      <c r="N12" s="250"/>
      <c r="O12" s="219"/>
      <c r="P12" s="219"/>
      <c r="Q12" s="219"/>
      <c r="R12" s="219"/>
      <c r="S12" s="219"/>
      <c r="T12" s="219"/>
      <c r="U12" s="219"/>
      <c r="V12" s="219"/>
      <c r="W12" s="251"/>
      <c r="X12" s="235"/>
      <c r="Y12" s="269">
        <f>'yr6'!Y12*VLOOKUP($AD$1,Population!$F$3:$H$12,2,FALSE)</f>
        <v>705.25000000000011</v>
      </c>
      <c r="Z12" s="270">
        <f>'yr6'!Z12*VLOOKUP($AD$1,Population!$F$3:$H$12,2,FALSE)</f>
        <v>141.04999999999998</v>
      </c>
      <c r="AA12" s="270"/>
      <c r="AB12" s="270"/>
      <c r="AC12" s="270"/>
      <c r="AD12" s="271"/>
      <c r="AE12" s="235"/>
      <c r="AF12" s="264">
        <f t="shared" si="0"/>
        <v>846.30000000000007</v>
      </c>
      <c r="AG12" s="235"/>
      <c r="AH12" s="235"/>
    </row>
    <row r="13" spans="1:34" x14ac:dyDescent="0.25">
      <c r="A13" s="50"/>
      <c r="B13" s="48">
        <v>8</v>
      </c>
      <c r="C13" s="48" t="s">
        <v>22</v>
      </c>
      <c r="D13" s="250"/>
      <c r="E13" s="219"/>
      <c r="F13" s="219"/>
      <c r="G13" s="219">
        <v>0.05</v>
      </c>
      <c r="H13" s="219">
        <v>0.05</v>
      </c>
      <c r="I13" s="219">
        <v>0.05</v>
      </c>
      <c r="J13" s="219"/>
      <c r="K13" s="219">
        <v>0.05</v>
      </c>
      <c r="L13" s="219">
        <v>0.05</v>
      </c>
      <c r="M13" s="251">
        <v>0.05</v>
      </c>
      <c r="N13" s="250"/>
      <c r="O13" s="219"/>
      <c r="P13" s="219"/>
      <c r="Q13" s="219"/>
      <c r="R13" s="219"/>
      <c r="S13" s="219"/>
      <c r="T13" s="219"/>
      <c r="U13" s="219"/>
      <c r="V13" s="219"/>
      <c r="W13" s="251"/>
      <c r="X13" s="235"/>
      <c r="Y13" s="269">
        <f>'yr6'!Y13*VLOOKUP($AD$1,Population!$F$3:$H$12,2,FALSE)</f>
        <v>1511.25</v>
      </c>
      <c r="Z13" s="270">
        <f>'yr6'!Z13*VLOOKUP($AD$1,Population!$F$3:$H$12,2,FALSE)</f>
        <v>302.25</v>
      </c>
      <c r="AA13" s="270"/>
      <c r="AB13" s="270"/>
      <c r="AC13" s="270"/>
      <c r="AD13" s="271"/>
      <c r="AE13" s="235"/>
      <c r="AF13" s="264">
        <f t="shared" si="0"/>
        <v>1813.5</v>
      </c>
      <c r="AG13" s="235"/>
      <c r="AH13" s="235"/>
    </row>
    <row r="14" spans="1:34" x14ac:dyDescent="0.25">
      <c r="A14" s="50"/>
      <c r="B14" s="49">
        <v>9</v>
      </c>
      <c r="C14" s="49" t="s">
        <v>23</v>
      </c>
      <c r="D14" s="252"/>
      <c r="E14" s="253"/>
      <c r="F14" s="253">
        <v>0.05</v>
      </c>
      <c r="G14" s="253"/>
      <c r="H14" s="253"/>
      <c r="I14" s="253"/>
      <c r="J14" s="253"/>
      <c r="K14" s="253"/>
      <c r="L14" s="253">
        <v>0.1</v>
      </c>
      <c r="M14" s="254">
        <v>0.01</v>
      </c>
      <c r="N14" s="250"/>
      <c r="O14" s="219"/>
      <c r="P14" s="219"/>
      <c r="Q14" s="219"/>
      <c r="R14" s="219"/>
      <c r="S14" s="219"/>
      <c r="T14" s="219"/>
      <c r="U14" s="219"/>
      <c r="V14" s="219"/>
      <c r="W14" s="251"/>
      <c r="X14" s="235"/>
      <c r="Y14" s="258">
        <f>'yr6'!Y14*VLOOKUP($AD$1,Population!$F$3:$H$12,2,FALSE)</f>
        <v>503.75</v>
      </c>
      <c r="Z14" s="259">
        <f>'yr6'!Z14*VLOOKUP($AD$1,Population!$F$3:$H$12,2,FALSE)</f>
        <v>100.75</v>
      </c>
      <c r="AA14" s="259"/>
      <c r="AB14" s="259">
        <f>'yr6'!AB14*VLOOKUP($AD$1,Population!$F$3:$H$12,2,FALSE)</f>
        <v>251.875</v>
      </c>
      <c r="AC14" s="259"/>
      <c r="AD14" s="260"/>
      <c r="AE14" s="235"/>
      <c r="AF14" s="264">
        <f t="shared" si="0"/>
        <v>856.375</v>
      </c>
      <c r="AG14" s="235"/>
      <c r="AH14" s="235"/>
    </row>
    <row r="15" spans="1:34" x14ac:dyDescent="0.25">
      <c r="A15" s="44" t="s">
        <v>24</v>
      </c>
      <c r="B15" s="42">
        <v>1</v>
      </c>
      <c r="C15" s="42" t="s">
        <v>147</v>
      </c>
      <c r="D15" s="250"/>
      <c r="E15" s="219"/>
      <c r="F15" s="219"/>
      <c r="G15" s="219"/>
      <c r="H15" s="219"/>
      <c r="I15" s="219"/>
      <c r="J15" s="219"/>
      <c r="K15" s="219"/>
      <c r="L15" s="219"/>
      <c r="M15" s="219"/>
      <c r="N15" s="247">
        <v>0.01</v>
      </c>
      <c r="O15" s="248">
        <v>0.15</v>
      </c>
      <c r="P15" s="248"/>
      <c r="Q15" s="248"/>
      <c r="R15" s="248"/>
      <c r="S15" s="248"/>
      <c r="T15" s="248"/>
      <c r="U15" s="248">
        <v>0.1</v>
      </c>
      <c r="V15" s="248"/>
      <c r="W15" s="249">
        <v>0.01</v>
      </c>
      <c r="X15" s="235"/>
      <c r="Y15" s="269"/>
      <c r="Z15" s="270"/>
      <c r="AA15" s="270"/>
      <c r="AB15" s="270"/>
      <c r="AC15" s="270"/>
      <c r="AD15" s="271"/>
      <c r="AE15" s="235"/>
      <c r="AF15" s="264">
        <f t="shared" si="0"/>
        <v>0</v>
      </c>
      <c r="AG15" s="235"/>
      <c r="AH15" s="235"/>
    </row>
    <row r="16" spans="1:34" x14ac:dyDescent="0.25">
      <c r="A16" s="44"/>
      <c r="B16" s="43">
        <v>2</v>
      </c>
      <c r="C16" s="43" t="s">
        <v>18</v>
      </c>
      <c r="D16" s="250"/>
      <c r="E16" s="219"/>
      <c r="F16" s="219">
        <v>0.1</v>
      </c>
      <c r="G16" s="219"/>
      <c r="H16" s="219"/>
      <c r="I16" s="219"/>
      <c r="J16" s="219"/>
      <c r="K16" s="219"/>
      <c r="L16" s="219"/>
      <c r="M16" s="219"/>
      <c r="N16" s="250"/>
      <c r="O16" s="219">
        <v>0.05</v>
      </c>
      <c r="P16" s="219">
        <v>0.15</v>
      </c>
      <c r="Q16" s="219">
        <v>0.05</v>
      </c>
      <c r="R16" s="219">
        <v>0.05</v>
      </c>
      <c r="S16" s="219"/>
      <c r="T16" s="219"/>
      <c r="U16" s="219"/>
      <c r="V16" s="219"/>
      <c r="W16" s="251">
        <v>0.01</v>
      </c>
      <c r="X16" s="235"/>
      <c r="Y16" s="269"/>
      <c r="Z16" s="270"/>
      <c r="AA16" s="270"/>
      <c r="AB16" s="270"/>
      <c r="AC16" s="270"/>
      <c r="AD16" s="271"/>
      <c r="AE16" s="235"/>
      <c r="AF16" s="264">
        <f t="shared" si="0"/>
        <v>0</v>
      </c>
      <c r="AG16" s="235"/>
      <c r="AH16" s="235"/>
    </row>
    <row r="17" spans="1:52" ht="15.75" thickBot="1" x14ac:dyDescent="0.3">
      <c r="A17" s="44"/>
      <c r="B17" s="44">
        <v>3</v>
      </c>
      <c r="C17" s="44" t="s">
        <v>19</v>
      </c>
      <c r="D17" s="250"/>
      <c r="E17" s="219"/>
      <c r="F17" s="219"/>
      <c r="G17" s="219"/>
      <c r="H17" s="219"/>
      <c r="I17" s="219"/>
      <c r="J17" s="219"/>
      <c r="K17" s="219"/>
      <c r="L17" s="219"/>
      <c r="M17" s="219"/>
      <c r="N17" s="250">
        <v>0.05</v>
      </c>
      <c r="O17" s="219">
        <v>0.05</v>
      </c>
      <c r="P17" s="219">
        <v>0.05</v>
      </c>
      <c r="Q17" s="219">
        <v>0.1</v>
      </c>
      <c r="R17" s="219">
        <v>0.1</v>
      </c>
      <c r="S17" s="219">
        <v>0.02</v>
      </c>
      <c r="T17" s="219">
        <v>0.12</v>
      </c>
      <c r="U17" s="219">
        <v>0.1</v>
      </c>
      <c r="V17" s="219">
        <v>0.05</v>
      </c>
      <c r="W17" s="251">
        <v>0.05</v>
      </c>
      <c r="X17" s="235"/>
      <c r="Y17" s="269">
        <f>'yr6'!Y17*VLOOKUP($AD$1,Population!$F$3:$H$12,3,FALSE)</f>
        <v>100</v>
      </c>
      <c r="Z17" s="270"/>
      <c r="AA17" s="270"/>
      <c r="AB17" s="270">
        <f>'yr6'!AB17*VLOOKUP($AD$1,Population!$F$3:$H$12,3,FALSE)</f>
        <v>2500</v>
      </c>
      <c r="AC17" s="270">
        <f>'yr6'!AC17*VLOOKUP($AD$1,Population!$F$3:$H$12,3,FALSE)</f>
        <v>500</v>
      </c>
      <c r="AD17" s="271">
        <f>'yr6'!AD17*VLOOKUP($AD$1,Population!$F$3:$H$12,3,FALSE)</f>
        <v>1250</v>
      </c>
      <c r="AE17" s="235"/>
      <c r="AF17" s="264">
        <f t="shared" si="0"/>
        <v>4350</v>
      </c>
      <c r="AG17" s="235"/>
      <c r="AH17" s="235"/>
    </row>
    <row r="18" spans="1:52" x14ac:dyDescent="0.25">
      <c r="A18" s="44"/>
      <c r="B18" s="71">
        <v>4.0999999999999996</v>
      </c>
      <c r="C18" s="45" t="s">
        <v>82</v>
      </c>
      <c r="D18" s="250"/>
      <c r="E18" s="219"/>
      <c r="F18" s="219"/>
      <c r="G18" s="219"/>
      <c r="H18" s="219"/>
      <c r="I18" s="219"/>
      <c r="J18" s="219"/>
      <c r="K18" s="219"/>
      <c r="L18" s="219"/>
      <c r="M18" s="219"/>
      <c r="N18" s="250">
        <v>0.05</v>
      </c>
      <c r="O18" s="219">
        <v>2.5000000000000001E-2</v>
      </c>
      <c r="P18" s="219">
        <v>0.1</v>
      </c>
      <c r="Q18" s="219">
        <v>5.0000000000000001E-3</v>
      </c>
      <c r="R18" s="219">
        <v>5.0000000000000001E-3</v>
      </c>
      <c r="S18" s="219">
        <v>0.15</v>
      </c>
      <c r="T18" s="219">
        <v>0.05</v>
      </c>
      <c r="U18" s="219">
        <v>2.5000000000000001E-2</v>
      </c>
      <c r="V18" s="219">
        <v>5.0000000000000001E-3</v>
      </c>
      <c r="W18" s="251"/>
      <c r="X18" s="235"/>
      <c r="Y18" s="269"/>
      <c r="Z18" s="270"/>
      <c r="AA18" s="270"/>
      <c r="AB18" s="270">
        <f>'yr6'!AB18*VLOOKUP($AD$1,Population!$F$3:$H$12,3,FALSE)</f>
        <v>5000</v>
      </c>
      <c r="AC18" s="270">
        <f>'yr6'!AC18*VLOOKUP($AD$1,Population!$F$3:$H$12,3,FALSE)</f>
        <v>1000</v>
      </c>
      <c r="AD18" s="271">
        <f>'yr6'!AD18*VLOOKUP($AD$1,Population!$F$3:$H$12,3,FALSE)</f>
        <v>4500</v>
      </c>
      <c r="AE18" s="235"/>
      <c r="AF18" s="264">
        <f t="shared" si="0"/>
        <v>10500</v>
      </c>
      <c r="AG18" s="235"/>
      <c r="AH18" s="235"/>
    </row>
    <row r="19" spans="1:52" ht="15.75" thickBot="1" x14ac:dyDescent="0.3">
      <c r="A19" s="44"/>
      <c r="B19" s="72">
        <v>4.2</v>
      </c>
      <c r="C19" s="45" t="s">
        <v>81</v>
      </c>
      <c r="D19" s="250"/>
      <c r="E19" s="219"/>
      <c r="F19" s="219"/>
      <c r="G19" s="219"/>
      <c r="H19" s="219"/>
      <c r="I19" s="219"/>
      <c r="J19" s="219"/>
      <c r="K19" s="219"/>
      <c r="L19" s="219"/>
      <c r="M19" s="219"/>
      <c r="N19" s="250">
        <v>0.05</v>
      </c>
      <c r="O19" s="219">
        <v>2.5000000000000001E-2</v>
      </c>
      <c r="P19" s="219">
        <v>0.1</v>
      </c>
      <c r="Q19" s="219">
        <v>5.0000000000000001E-3</v>
      </c>
      <c r="R19" s="219">
        <v>5.0000000000000001E-3</v>
      </c>
      <c r="S19" s="219">
        <v>0.15</v>
      </c>
      <c r="T19" s="219">
        <v>0.05</v>
      </c>
      <c r="U19" s="219">
        <v>2.5000000000000001E-2</v>
      </c>
      <c r="V19" s="219">
        <v>5.0000000000000001E-3</v>
      </c>
      <c r="W19" s="251"/>
      <c r="X19" s="235"/>
      <c r="Y19" s="269"/>
      <c r="Z19" s="270"/>
      <c r="AA19" s="270"/>
      <c r="AB19" s="270">
        <f>'yr6'!AB19*VLOOKUP($AD$1,Population!$F$3:$H$12,3,FALSE)</f>
        <v>5000</v>
      </c>
      <c r="AC19" s="270">
        <f>'yr6'!AC19*VLOOKUP($AD$1,Population!$F$3:$H$12,3,FALSE)</f>
        <v>1000</v>
      </c>
      <c r="AD19" s="271">
        <f>'yr6'!AD19*VLOOKUP($AD$1,Population!$F$3:$H$12,3,FALSE)</f>
        <v>4500</v>
      </c>
      <c r="AE19" s="235"/>
      <c r="AF19" s="264">
        <f t="shared" si="0"/>
        <v>10500</v>
      </c>
      <c r="AG19" s="235"/>
      <c r="AH19" s="235"/>
    </row>
    <row r="20" spans="1:52" x14ac:dyDescent="0.25">
      <c r="A20" s="44"/>
      <c r="B20" s="54">
        <v>5</v>
      </c>
      <c r="C20" s="54" t="s">
        <v>44</v>
      </c>
      <c r="D20" s="250"/>
      <c r="E20" s="219"/>
      <c r="F20" s="219"/>
      <c r="G20" s="219"/>
      <c r="H20" s="219"/>
      <c r="I20" s="219"/>
      <c r="J20" s="219"/>
      <c r="K20" s="219"/>
      <c r="L20" s="219"/>
      <c r="M20" s="219"/>
      <c r="N20" s="250"/>
      <c r="O20" s="219"/>
      <c r="P20" s="219"/>
      <c r="Q20" s="219">
        <v>0.05</v>
      </c>
      <c r="R20" s="219">
        <v>0.05</v>
      </c>
      <c r="S20" s="219">
        <v>0.1</v>
      </c>
      <c r="T20" s="219"/>
      <c r="U20" s="219"/>
      <c r="V20" s="219"/>
      <c r="W20" s="251">
        <v>0.05</v>
      </c>
      <c r="X20" s="235"/>
      <c r="Y20" s="269"/>
      <c r="Z20" s="270"/>
      <c r="AA20" s="270"/>
      <c r="AB20" s="270">
        <f>'yr6'!AB20*VLOOKUP($AD$1,Population!$F$3:$H$12,3,FALSE)</f>
        <v>2500</v>
      </c>
      <c r="AC20" s="270">
        <f>'yr6'!AC20*VLOOKUP($AD$1,Population!$F$3:$H$12,3,FALSE)</f>
        <v>4000</v>
      </c>
      <c r="AD20" s="271"/>
      <c r="AE20" s="235"/>
      <c r="AF20" s="264">
        <f t="shared" si="0"/>
        <v>6500</v>
      </c>
      <c r="AG20" s="235"/>
      <c r="AH20" s="235"/>
    </row>
    <row r="21" spans="1:52" x14ac:dyDescent="0.25">
      <c r="A21" s="44"/>
      <c r="B21" s="46">
        <v>6</v>
      </c>
      <c r="C21" s="46" t="s">
        <v>20</v>
      </c>
      <c r="D21" s="250"/>
      <c r="E21" s="219"/>
      <c r="F21" s="219"/>
      <c r="G21" s="219"/>
      <c r="H21" s="219"/>
      <c r="I21" s="219"/>
      <c r="J21" s="219"/>
      <c r="K21" s="219"/>
      <c r="L21" s="219"/>
      <c r="M21" s="219"/>
      <c r="N21" s="250"/>
      <c r="O21" s="219">
        <v>0.05</v>
      </c>
      <c r="P21" s="219">
        <v>0.05</v>
      </c>
      <c r="Q21" s="219">
        <v>0.05</v>
      </c>
      <c r="R21" s="219">
        <v>0.05</v>
      </c>
      <c r="S21" s="219"/>
      <c r="T21" s="219"/>
      <c r="U21" s="219"/>
      <c r="V21" s="219"/>
      <c r="W21" s="251">
        <v>0.05</v>
      </c>
      <c r="X21" s="235"/>
      <c r="Y21" s="269"/>
      <c r="Z21" s="270"/>
      <c r="AA21" s="270"/>
      <c r="AB21" s="270">
        <f>'yr6'!AB21*VLOOKUP($AD$1,Population!$F$3:$H$12,3,FALSE)</f>
        <v>500</v>
      </c>
      <c r="AC21" s="270">
        <f>'yr6'!AC21*VLOOKUP($AD$1,Population!$F$3:$H$12,3,FALSE)</f>
        <v>100</v>
      </c>
      <c r="AD21" s="271"/>
      <c r="AE21" s="235"/>
      <c r="AF21" s="264">
        <f t="shared" si="0"/>
        <v>600</v>
      </c>
      <c r="AG21" s="235"/>
      <c r="AH21" s="235"/>
    </row>
    <row r="22" spans="1:52" x14ac:dyDescent="0.25">
      <c r="A22" s="44"/>
      <c r="B22" s="47">
        <v>7</v>
      </c>
      <c r="C22" s="47" t="s">
        <v>21</v>
      </c>
      <c r="D22" s="250"/>
      <c r="E22" s="219"/>
      <c r="F22" s="219"/>
      <c r="G22" s="219"/>
      <c r="H22" s="219"/>
      <c r="I22" s="219"/>
      <c r="J22" s="219"/>
      <c r="K22" s="219"/>
      <c r="L22" s="219"/>
      <c r="M22" s="219"/>
      <c r="N22" s="250">
        <v>0.2</v>
      </c>
      <c r="O22" s="219">
        <v>0.05</v>
      </c>
      <c r="P22" s="219">
        <v>0.1</v>
      </c>
      <c r="Q22" s="219">
        <v>0.05</v>
      </c>
      <c r="R22" s="219">
        <v>0.05</v>
      </c>
      <c r="S22" s="219">
        <v>0.12</v>
      </c>
      <c r="T22" s="219">
        <v>0.15</v>
      </c>
      <c r="U22" s="219">
        <v>0.05</v>
      </c>
      <c r="V22" s="219">
        <v>0.12</v>
      </c>
      <c r="W22" s="251">
        <v>0.1</v>
      </c>
      <c r="X22" s="235"/>
      <c r="Y22" s="269"/>
      <c r="Z22" s="270">
        <f>'yr6'!Z22*VLOOKUP($AD$1,Population!$F$3:$H$12,3,FALSE)</f>
        <v>50</v>
      </c>
      <c r="AA22" s="270"/>
      <c r="AB22" s="270">
        <f>'yr6'!AB22*VLOOKUP($AD$1,Population!$F$3:$H$12,3,FALSE)</f>
        <v>3500</v>
      </c>
      <c r="AC22" s="270">
        <f>'yr6'!AC22*VLOOKUP($AD$1,Population!$F$3:$H$12,3,FALSE)</f>
        <v>700</v>
      </c>
      <c r="AD22" s="271"/>
      <c r="AE22" s="235"/>
      <c r="AF22" s="264">
        <f t="shared" si="0"/>
        <v>4250</v>
      </c>
      <c r="AG22" s="235"/>
      <c r="AH22" s="235"/>
    </row>
    <row r="23" spans="1:52" x14ac:dyDescent="0.25">
      <c r="A23" s="44"/>
      <c r="B23" s="48">
        <v>8</v>
      </c>
      <c r="C23" s="48" t="s">
        <v>22</v>
      </c>
      <c r="D23" s="250"/>
      <c r="E23" s="219"/>
      <c r="F23" s="219"/>
      <c r="G23" s="219"/>
      <c r="H23" s="219"/>
      <c r="I23" s="219"/>
      <c r="J23" s="219"/>
      <c r="K23" s="219"/>
      <c r="L23" s="219"/>
      <c r="M23" s="219"/>
      <c r="N23" s="250"/>
      <c r="O23" s="219"/>
      <c r="P23" s="219"/>
      <c r="Q23" s="219">
        <v>0.05</v>
      </c>
      <c r="R23" s="219">
        <v>0.05</v>
      </c>
      <c r="S23" s="219">
        <v>0.05</v>
      </c>
      <c r="T23" s="219"/>
      <c r="U23" s="219">
        <v>0.05</v>
      </c>
      <c r="V23" s="219">
        <v>0.05</v>
      </c>
      <c r="W23" s="251">
        <v>0.05</v>
      </c>
      <c r="X23" s="235"/>
      <c r="Y23" s="269">
        <f>'yr6'!Y23*VLOOKUP($AD$1,Population!$F$3:$H$12,3,FALSE)</f>
        <v>200</v>
      </c>
      <c r="Z23" s="270"/>
      <c r="AA23" s="270"/>
      <c r="AB23" s="270">
        <f>'yr6'!AB23*VLOOKUP($AD$1,Population!$F$3:$H$12,3,FALSE)</f>
        <v>7500</v>
      </c>
      <c r="AC23" s="270">
        <f>'yr6'!AC23*VLOOKUP($AD$1,Population!$F$3:$H$12,3,FALSE)</f>
        <v>1500</v>
      </c>
      <c r="AD23" s="271"/>
      <c r="AE23" s="235"/>
      <c r="AF23" s="264">
        <f t="shared" si="0"/>
        <v>9200</v>
      </c>
      <c r="AG23" s="235"/>
      <c r="AH23" s="235"/>
    </row>
    <row r="24" spans="1:52" x14ac:dyDescent="0.25">
      <c r="A24" s="44"/>
      <c r="B24" s="49">
        <v>9</v>
      </c>
      <c r="C24" s="49" t="s">
        <v>23</v>
      </c>
      <c r="D24" s="252"/>
      <c r="E24" s="253"/>
      <c r="F24" s="253"/>
      <c r="G24" s="253"/>
      <c r="H24" s="253"/>
      <c r="I24" s="253"/>
      <c r="J24" s="253"/>
      <c r="K24" s="253"/>
      <c r="L24" s="253"/>
      <c r="M24" s="253"/>
      <c r="N24" s="252"/>
      <c r="O24" s="253"/>
      <c r="P24" s="253">
        <v>0.05</v>
      </c>
      <c r="Q24" s="253"/>
      <c r="R24" s="253"/>
      <c r="S24" s="253"/>
      <c r="T24" s="253"/>
      <c r="U24" s="253"/>
      <c r="V24" s="253">
        <v>0.1</v>
      </c>
      <c r="W24" s="254">
        <v>0.01</v>
      </c>
      <c r="X24" s="235"/>
      <c r="Y24" s="258"/>
      <c r="Z24" s="259"/>
      <c r="AA24" s="259"/>
      <c r="AB24" s="259">
        <f>'yr6'!AB24*VLOOKUP($AD$1,Population!$F$3:$H$12,3,FALSE)</f>
        <v>2500</v>
      </c>
      <c r="AC24" s="259">
        <f>'yr6'!AC24*VLOOKUP($AD$1,Population!$F$3:$H$12,3,FALSE)</f>
        <v>500</v>
      </c>
      <c r="AD24" s="260"/>
      <c r="AE24" s="235"/>
      <c r="AF24" s="265">
        <f t="shared" si="0"/>
        <v>3000</v>
      </c>
      <c r="AG24" s="235"/>
      <c r="AH24" s="235"/>
    </row>
    <row r="25" spans="1:52" x14ac:dyDescent="0.25">
      <c r="A25" s="235"/>
      <c r="B25" s="235"/>
      <c r="C25" s="235"/>
      <c r="D25" s="235"/>
      <c r="E25" s="235"/>
      <c r="F25" s="235"/>
      <c r="G25" s="235"/>
      <c r="H25" s="235"/>
      <c r="I25" s="235"/>
      <c r="J25" s="235"/>
      <c r="K25" s="235"/>
      <c r="L25" s="235"/>
      <c r="M25" s="235"/>
      <c r="N25" s="235"/>
      <c r="O25" s="235"/>
      <c r="P25" s="235"/>
      <c r="Q25" s="235"/>
      <c r="R25" s="235"/>
      <c r="S25" s="235"/>
      <c r="T25" s="235"/>
      <c r="U25" s="235"/>
      <c r="V25" s="235"/>
      <c r="W25" s="235"/>
      <c r="X25" s="235"/>
      <c r="Y25" s="235"/>
      <c r="Z25" s="235"/>
      <c r="AA25" s="235"/>
      <c r="AB25" s="235"/>
      <c r="AC25" s="235"/>
      <c r="AD25" s="235"/>
      <c r="AE25" s="235"/>
      <c r="AF25" s="235"/>
      <c r="AG25" s="235"/>
      <c r="AH25" s="235"/>
    </row>
    <row r="26" spans="1:52" hidden="1" x14ac:dyDescent="0.25">
      <c r="A26" s="235" t="s">
        <v>33</v>
      </c>
      <c r="B26" s="235"/>
      <c r="C26" s="235" t="s">
        <v>25</v>
      </c>
      <c r="D26" s="235">
        <v>0.1</v>
      </c>
      <c r="E26" s="235">
        <v>0.05</v>
      </c>
      <c r="F26" s="235">
        <v>0.1</v>
      </c>
      <c r="G26" s="235">
        <v>0.1</v>
      </c>
      <c r="H26" s="235">
        <v>0.1</v>
      </c>
      <c r="I26" s="235">
        <v>0.3</v>
      </c>
      <c r="J26" s="234">
        <v>0.05</v>
      </c>
      <c r="K26" s="234">
        <v>0.05</v>
      </c>
      <c r="L26" s="234">
        <v>0.2</v>
      </c>
      <c r="M26" s="236">
        <v>0.1</v>
      </c>
      <c r="N26" s="235">
        <f t="shared" ref="N26:W26" si="1">D26</f>
        <v>0.1</v>
      </c>
      <c r="O26" s="235">
        <f t="shared" si="1"/>
        <v>0.05</v>
      </c>
      <c r="P26" s="235">
        <f t="shared" si="1"/>
        <v>0.1</v>
      </c>
      <c r="Q26" s="235">
        <f t="shared" si="1"/>
        <v>0.1</v>
      </c>
      <c r="R26" s="235">
        <f t="shared" si="1"/>
        <v>0.1</v>
      </c>
      <c r="S26" s="235">
        <f t="shared" si="1"/>
        <v>0.3</v>
      </c>
      <c r="T26" s="235">
        <f t="shared" si="1"/>
        <v>0.05</v>
      </c>
      <c r="U26" s="235">
        <f t="shared" si="1"/>
        <v>0.05</v>
      </c>
      <c r="V26" s="235">
        <f t="shared" si="1"/>
        <v>0.2</v>
      </c>
      <c r="W26" s="235">
        <f t="shared" si="1"/>
        <v>0.1</v>
      </c>
      <c r="X26" s="235"/>
      <c r="Y26" s="235"/>
      <c r="Z26" s="235"/>
      <c r="AA26" s="235"/>
      <c r="AB26" s="235"/>
      <c r="AC26" s="235"/>
      <c r="AD26" s="235"/>
      <c r="AE26" s="235"/>
      <c r="AF26" s="235"/>
      <c r="AG26" s="235"/>
      <c r="AH26" s="235"/>
    </row>
    <row r="27" spans="1:52" hidden="1" x14ac:dyDescent="0.25">
      <c r="A27" s="235"/>
      <c r="B27" s="235"/>
      <c r="C27" s="235" t="s">
        <v>26</v>
      </c>
      <c r="D27" s="235">
        <v>0.05</v>
      </c>
      <c r="E27" s="235">
        <v>0.01</v>
      </c>
      <c r="F27" s="235">
        <v>0.02</v>
      </c>
      <c r="G27" s="235"/>
      <c r="H27" s="235"/>
      <c r="I27" s="235"/>
      <c r="J27" s="234">
        <v>0.02</v>
      </c>
      <c r="K27" s="234">
        <v>0.1</v>
      </c>
      <c r="L27" s="234">
        <v>0.05</v>
      </c>
      <c r="M27" s="236">
        <v>0.1</v>
      </c>
      <c r="N27" s="235">
        <f t="shared" ref="N27:N28" si="2">D27</f>
        <v>0.05</v>
      </c>
      <c r="O27" s="235">
        <f>E27</f>
        <v>0.01</v>
      </c>
      <c r="P27" s="235">
        <f>F27</f>
        <v>0.02</v>
      </c>
      <c r="Q27" s="235"/>
      <c r="R27" s="235"/>
      <c r="S27" s="235"/>
      <c r="T27" s="235">
        <f>J27</f>
        <v>0.02</v>
      </c>
      <c r="U27" s="235">
        <f>K27</f>
        <v>0.1</v>
      </c>
      <c r="V27" s="235">
        <f>L27</f>
        <v>0.05</v>
      </c>
      <c r="W27" s="235">
        <f>M27</f>
        <v>0.1</v>
      </c>
      <c r="X27" s="235"/>
      <c r="Y27" s="235"/>
      <c r="Z27" s="235"/>
      <c r="AA27" s="235"/>
      <c r="AB27" s="235"/>
      <c r="AC27" s="235"/>
      <c r="AD27" s="235"/>
      <c r="AE27" s="235"/>
      <c r="AF27" s="235"/>
      <c r="AG27" s="235"/>
      <c r="AH27" s="235"/>
    </row>
    <row r="28" spans="1:52" hidden="1" x14ac:dyDescent="0.25">
      <c r="A28" s="235"/>
      <c r="B28" s="235"/>
      <c r="C28" s="235" t="s">
        <v>27</v>
      </c>
      <c r="D28" s="235">
        <v>0.01</v>
      </c>
      <c r="E28" s="235"/>
      <c r="F28" s="235"/>
      <c r="G28" s="235">
        <v>0.05</v>
      </c>
      <c r="H28" s="235">
        <v>0.05</v>
      </c>
      <c r="I28" s="235"/>
      <c r="J28" s="235"/>
      <c r="K28" s="235"/>
      <c r="L28" s="234">
        <v>0.15</v>
      </c>
      <c r="M28" s="236"/>
      <c r="N28" s="235">
        <f t="shared" si="2"/>
        <v>0.01</v>
      </c>
      <c r="O28" s="235"/>
      <c r="P28" s="235"/>
      <c r="Q28" s="235">
        <f>G28</f>
        <v>0.05</v>
      </c>
      <c r="R28" s="235">
        <f>H28</f>
        <v>0.05</v>
      </c>
      <c r="S28" s="235"/>
      <c r="T28" s="235"/>
      <c r="U28" s="235"/>
      <c r="V28" s="235">
        <v>0.1</v>
      </c>
      <c r="W28" s="235"/>
      <c r="X28" s="235"/>
      <c r="Y28" s="235"/>
      <c r="Z28" s="235"/>
      <c r="AA28" s="235"/>
      <c r="AB28" s="235"/>
      <c r="AC28" s="235"/>
      <c r="AD28" s="235"/>
      <c r="AE28" s="235"/>
      <c r="AF28" s="235"/>
      <c r="AG28" s="235"/>
      <c r="AH28" s="235"/>
      <c r="AZ28" s="53"/>
    </row>
    <row r="29" spans="1:52" hidden="1" x14ac:dyDescent="0.25">
      <c r="A29" s="235"/>
      <c r="B29" s="235"/>
      <c r="C29" s="235"/>
      <c r="D29" s="235"/>
      <c r="E29" s="235"/>
      <c r="F29" s="235"/>
      <c r="G29" s="235"/>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Z29" s="53"/>
    </row>
    <row r="30" spans="1:52" x14ac:dyDescent="0.25">
      <c r="A30" s="235" t="s">
        <v>42</v>
      </c>
      <c r="B30" s="235"/>
      <c r="C30" s="235"/>
      <c r="D30" s="247">
        <f>AF5</f>
        <v>0</v>
      </c>
      <c r="E30" s="248">
        <f>AF6</f>
        <v>0</v>
      </c>
      <c r="F30" s="248">
        <f>AF7</f>
        <v>931.9375</v>
      </c>
      <c r="G30" s="248">
        <f>AF8</f>
        <v>2115.75</v>
      </c>
      <c r="H30" s="248">
        <f>AF9</f>
        <v>2115.75</v>
      </c>
      <c r="I30" s="248">
        <f>AF10</f>
        <v>1309.75</v>
      </c>
      <c r="J30" s="248">
        <f>AF11</f>
        <v>120.89999999999999</v>
      </c>
      <c r="K30" s="248">
        <f>AF12</f>
        <v>846.30000000000007</v>
      </c>
      <c r="L30" s="248">
        <f>AF13</f>
        <v>1813.5</v>
      </c>
      <c r="M30" s="249">
        <f>AF14</f>
        <v>856.375</v>
      </c>
      <c r="N30" s="248">
        <f>AF15</f>
        <v>0</v>
      </c>
      <c r="O30" s="248">
        <f>AF16</f>
        <v>0</v>
      </c>
      <c r="P30" s="248">
        <f>AF17</f>
        <v>4350</v>
      </c>
      <c r="Q30" s="248">
        <f>AF18</f>
        <v>10500</v>
      </c>
      <c r="R30" s="248">
        <f>AF19</f>
        <v>10500</v>
      </c>
      <c r="S30" s="248">
        <f>AF20</f>
        <v>6500</v>
      </c>
      <c r="T30" s="248">
        <f>AF21</f>
        <v>600</v>
      </c>
      <c r="U30" s="248">
        <f>AF22</f>
        <v>4250</v>
      </c>
      <c r="V30" s="248">
        <f>AF23</f>
        <v>9200</v>
      </c>
      <c r="W30" s="249">
        <f>AF24</f>
        <v>3000</v>
      </c>
      <c r="X30" s="235"/>
      <c r="Y30" s="235"/>
      <c r="Z30" s="235"/>
      <c r="AA30" s="235"/>
      <c r="AB30" s="235"/>
      <c r="AC30" s="235"/>
      <c r="AD30" s="235"/>
      <c r="AE30" s="235"/>
      <c r="AF30" s="235"/>
      <c r="AG30" s="235"/>
      <c r="AH30" s="235"/>
      <c r="AZ30" s="53"/>
    </row>
    <row r="31" spans="1:52" x14ac:dyDescent="0.25">
      <c r="A31" s="234" t="s">
        <v>148</v>
      </c>
      <c r="B31" s="235"/>
      <c r="C31" s="235"/>
      <c r="D31" s="258">
        <f t="array" ref="D31:W31">TRANSPOSE(MMULT(MINVERSE(_xlfn.MUNIT(20)-D5:W24),AF5:AF24))</f>
        <v>370.68729924358684</v>
      </c>
      <c r="E31" s="259">
        <v>765.884085043906</v>
      </c>
      <c r="F31" s="259">
        <v>2866.5974758293355</v>
      </c>
      <c r="G31" s="259">
        <v>2849.7865055307584</v>
      </c>
      <c r="H31" s="259">
        <v>2849.7865055307584</v>
      </c>
      <c r="I31" s="259">
        <v>1842.0407720824971</v>
      </c>
      <c r="J31" s="259">
        <v>650.61077291790991</v>
      </c>
      <c r="K31" s="259">
        <v>2394.7620463033063</v>
      </c>
      <c r="L31" s="259">
        <v>2498.3440376774074</v>
      </c>
      <c r="M31" s="260">
        <v>1262.1608864234422</v>
      </c>
      <c r="N31" s="259">
        <v>1701.6865946609457</v>
      </c>
      <c r="O31" s="259">
        <v>3431.0001388992159</v>
      </c>
      <c r="P31" s="259">
        <v>10374.960240027682</v>
      </c>
      <c r="Q31" s="259">
        <v>13684.351831410904</v>
      </c>
      <c r="R31" s="259">
        <v>13684.351831410904</v>
      </c>
      <c r="S31" s="259">
        <v>9009.9900103016444</v>
      </c>
      <c r="T31" s="259">
        <v>2899.2890282178255</v>
      </c>
      <c r="U31" s="259">
        <v>11219.085426533758</v>
      </c>
      <c r="V31" s="259">
        <v>12442.573453803421</v>
      </c>
      <c r="W31" s="260">
        <v>4811.1165226078047</v>
      </c>
      <c r="X31" s="235"/>
      <c r="Y31" s="235"/>
      <c r="Z31" s="235"/>
      <c r="AA31" s="235"/>
      <c r="AB31" s="235"/>
      <c r="AC31" s="235"/>
      <c r="AD31" s="235"/>
      <c r="AE31" s="235"/>
      <c r="AF31" s="235"/>
      <c r="AG31" s="235"/>
      <c r="AH31" s="235"/>
      <c r="AZ31" s="53"/>
    </row>
    <row r="32" spans="1:52" x14ac:dyDescent="0.25">
      <c r="A32" s="235"/>
      <c r="B32" s="235"/>
      <c r="C32" s="235"/>
      <c r="D32" s="235"/>
      <c r="E32" s="235"/>
      <c r="F32" s="235"/>
      <c r="G32" s="235"/>
      <c r="H32" s="235"/>
      <c r="I32" s="235"/>
      <c r="J32" s="235"/>
      <c r="K32" s="235"/>
      <c r="L32" s="235"/>
      <c r="M32" s="235"/>
      <c r="N32" s="235"/>
      <c r="O32" s="235"/>
      <c r="P32" s="235"/>
      <c r="Q32" s="235"/>
      <c r="R32" s="235"/>
      <c r="S32" s="235"/>
      <c r="T32" s="235"/>
      <c r="U32" s="235"/>
      <c r="V32" s="235"/>
      <c r="W32" s="235"/>
      <c r="X32" s="235"/>
      <c r="Y32" s="235"/>
      <c r="Z32" s="235"/>
      <c r="AA32" s="235"/>
      <c r="AB32" s="235"/>
      <c r="AC32" s="235"/>
      <c r="AD32" s="235"/>
      <c r="AE32" s="235"/>
      <c r="AF32" s="235"/>
      <c r="AG32" s="235"/>
      <c r="AH32" s="235"/>
      <c r="AZ32" s="53"/>
    </row>
    <row r="33" spans="1:52" hidden="1" x14ac:dyDescent="0.25">
      <c r="A33" s="235"/>
      <c r="B33" s="235"/>
      <c r="C33" s="235" t="s">
        <v>28</v>
      </c>
      <c r="D33" s="235"/>
      <c r="E33" s="235"/>
      <c r="F33" s="235"/>
      <c r="G33" s="235"/>
      <c r="H33" s="235"/>
      <c r="I33" s="235"/>
      <c r="J33" s="235"/>
      <c r="K33" s="235"/>
      <c r="L33" s="235"/>
      <c r="M33" s="236"/>
      <c r="N33" s="235"/>
      <c r="O33" s="235"/>
      <c r="P33" s="235"/>
      <c r="Q33" s="235"/>
      <c r="R33" s="235"/>
      <c r="S33" s="235"/>
      <c r="T33" s="235"/>
      <c r="U33" s="235"/>
      <c r="V33" s="235"/>
      <c r="W33" s="235"/>
      <c r="X33" s="235"/>
      <c r="Y33" s="235"/>
      <c r="Z33" s="235"/>
      <c r="AA33" s="235"/>
      <c r="AB33" s="235"/>
      <c r="AC33" s="235"/>
      <c r="AD33" s="235"/>
      <c r="AE33" s="235"/>
      <c r="AF33" s="235"/>
      <c r="AG33" s="235"/>
      <c r="AH33" s="235"/>
      <c r="AZ33" s="53"/>
    </row>
    <row r="34" spans="1:52" hidden="1" x14ac:dyDescent="0.25">
      <c r="A34" s="235"/>
      <c r="B34" s="235"/>
      <c r="C34" s="235" t="s">
        <v>29</v>
      </c>
      <c r="D34" s="235"/>
      <c r="E34" s="235"/>
      <c r="F34" s="235"/>
      <c r="G34" s="235"/>
      <c r="H34" s="235"/>
      <c r="I34" s="235"/>
      <c r="J34" s="235"/>
      <c r="K34" s="235"/>
      <c r="L34" s="235"/>
      <c r="M34" s="236"/>
      <c r="N34" s="235"/>
      <c r="O34" s="235"/>
      <c r="P34" s="235"/>
      <c r="Q34" s="235"/>
      <c r="R34" s="235"/>
      <c r="S34" s="235"/>
      <c r="T34" s="235"/>
      <c r="U34" s="235"/>
      <c r="V34" s="235"/>
      <c r="W34" s="235"/>
      <c r="X34" s="235"/>
      <c r="Y34" s="235"/>
      <c r="Z34" s="235"/>
      <c r="AA34" s="235"/>
      <c r="AB34" s="235"/>
      <c r="AC34" s="235"/>
      <c r="AD34" s="235"/>
      <c r="AE34" s="235"/>
      <c r="AF34" s="235"/>
      <c r="AG34" s="235"/>
      <c r="AH34" s="235"/>
      <c r="AZ34" s="53"/>
    </row>
    <row r="35" spans="1:52" hidden="1" x14ac:dyDescent="0.25">
      <c r="A35" s="235"/>
      <c r="B35" s="235"/>
      <c r="C35" s="235" t="s">
        <v>30</v>
      </c>
      <c r="D35" s="235"/>
      <c r="E35" s="235"/>
      <c r="F35" s="235"/>
      <c r="G35" s="235"/>
      <c r="H35" s="235"/>
      <c r="I35" s="235"/>
      <c r="J35" s="235"/>
      <c r="K35" s="235"/>
      <c r="L35" s="235"/>
      <c r="M35" s="236"/>
      <c r="N35" s="235"/>
      <c r="O35" s="235"/>
      <c r="P35" s="235"/>
      <c r="Q35" s="235"/>
      <c r="R35" s="235"/>
      <c r="S35" s="235"/>
      <c r="T35" s="235"/>
      <c r="U35" s="235"/>
      <c r="V35" s="235"/>
      <c r="W35" s="235"/>
      <c r="X35" s="235"/>
      <c r="Y35" s="235"/>
      <c r="Z35" s="235"/>
      <c r="AA35" s="235"/>
      <c r="AB35" s="235"/>
      <c r="AC35" s="235"/>
      <c r="AD35" s="235"/>
      <c r="AE35" s="235"/>
      <c r="AF35" s="235"/>
      <c r="AG35" s="235"/>
      <c r="AH35" s="235"/>
      <c r="AZ35" s="53"/>
    </row>
    <row r="36" spans="1:52" hidden="1" x14ac:dyDescent="0.25">
      <c r="A36" s="235"/>
      <c r="B36" s="235"/>
      <c r="C36" s="235" t="s">
        <v>31</v>
      </c>
      <c r="D36" s="235"/>
      <c r="E36" s="235"/>
      <c r="F36" s="235"/>
      <c r="G36" s="235"/>
      <c r="H36" s="235"/>
      <c r="I36" s="235"/>
      <c r="J36" s="235"/>
      <c r="K36" s="235"/>
      <c r="L36" s="235"/>
      <c r="M36" s="236"/>
      <c r="N36" s="235"/>
      <c r="O36" s="235"/>
      <c r="P36" s="235"/>
      <c r="Q36" s="235"/>
      <c r="R36" s="235"/>
      <c r="S36" s="235"/>
      <c r="T36" s="235"/>
      <c r="U36" s="235"/>
      <c r="V36" s="235"/>
      <c r="W36" s="235"/>
      <c r="X36" s="235"/>
      <c r="Y36" s="235"/>
      <c r="Z36" s="235"/>
      <c r="AA36" s="235"/>
      <c r="AB36" s="235"/>
      <c r="AC36" s="235"/>
      <c r="AD36" s="235"/>
      <c r="AE36" s="235"/>
      <c r="AF36" s="235"/>
      <c r="AG36" s="235"/>
      <c r="AH36" s="235"/>
      <c r="AZ36" s="53"/>
    </row>
    <row r="37" spans="1:52" hidden="1" x14ac:dyDescent="0.25">
      <c r="A37" s="235"/>
      <c r="B37" s="235"/>
      <c r="C37" s="235" t="s">
        <v>32</v>
      </c>
      <c r="D37" s="235"/>
      <c r="E37" s="235"/>
      <c r="F37" s="235"/>
      <c r="G37" s="235"/>
      <c r="H37" s="235"/>
      <c r="I37" s="235"/>
      <c r="J37" s="235"/>
      <c r="K37" s="235"/>
      <c r="L37" s="235"/>
      <c r="M37" s="236"/>
      <c r="N37" s="235"/>
      <c r="O37" s="235"/>
      <c r="P37" s="235"/>
      <c r="Q37" s="235"/>
      <c r="R37" s="235"/>
      <c r="S37" s="235"/>
      <c r="T37" s="235"/>
      <c r="U37" s="235"/>
      <c r="V37" s="235"/>
      <c r="W37" s="235"/>
      <c r="X37" s="235"/>
      <c r="Y37" s="235"/>
      <c r="Z37" s="235"/>
      <c r="AA37" s="235"/>
      <c r="AB37" s="235"/>
      <c r="AC37" s="235"/>
      <c r="AD37" s="235"/>
      <c r="AE37" s="235"/>
      <c r="AF37" s="235"/>
      <c r="AG37" s="235"/>
      <c r="AH37" s="235"/>
      <c r="AZ37" s="53"/>
    </row>
    <row r="38" spans="1:52" s="5" customFormat="1" hidden="1" x14ac:dyDescent="0.25">
      <c r="A38" s="235"/>
      <c r="B38" s="235"/>
      <c r="C38" s="235"/>
      <c r="D38" s="235"/>
      <c r="E38" s="235"/>
      <c r="F38" s="235"/>
      <c r="G38" s="235"/>
      <c r="H38" s="235"/>
      <c r="I38" s="235"/>
      <c r="J38" s="235"/>
      <c r="K38" s="235"/>
      <c r="L38" s="235"/>
      <c r="M38" s="234"/>
      <c r="N38" s="235"/>
      <c r="O38" s="235"/>
      <c r="P38" s="235"/>
      <c r="Q38" s="235"/>
      <c r="R38" s="235"/>
      <c r="S38" s="235"/>
      <c r="T38" s="235"/>
      <c r="U38" s="235"/>
      <c r="V38" s="235"/>
      <c r="W38" s="235"/>
      <c r="X38" s="235"/>
      <c r="Y38" s="235"/>
      <c r="Z38" s="235"/>
      <c r="AA38" s="235"/>
      <c r="AB38" s="235"/>
      <c r="AC38" s="235"/>
      <c r="AD38" s="235"/>
      <c r="AE38" s="235"/>
      <c r="AF38" s="235"/>
      <c r="AG38" s="235"/>
      <c r="AH38" s="235"/>
      <c r="AZ38" s="73"/>
    </row>
    <row r="39" spans="1:52" x14ac:dyDescent="0.25">
      <c r="A39" s="235" t="s">
        <v>83</v>
      </c>
      <c r="B39" s="235"/>
      <c r="C39" s="235"/>
      <c r="D39" s="235"/>
      <c r="E39" s="235"/>
      <c r="F39" s="235"/>
      <c r="G39" s="235"/>
      <c r="H39" s="235"/>
      <c r="I39" s="235"/>
      <c r="J39" s="235"/>
      <c r="K39" s="235"/>
      <c r="L39" s="235"/>
      <c r="M39" s="235"/>
      <c r="N39" s="235"/>
      <c r="O39" s="235"/>
      <c r="P39" s="235"/>
      <c r="Q39" s="235"/>
      <c r="R39" s="235"/>
      <c r="S39" s="235"/>
      <c r="T39" s="235"/>
      <c r="U39" s="235"/>
      <c r="V39" s="235"/>
      <c r="W39" s="235"/>
      <c r="X39" s="235"/>
      <c r="Y39" s="235"/>
      <c r="Z39" s="235"/>
      <c r="AA39" s="235"/>
      <c r="AB39" s="235"/>
      <c r="AC39" s="235"/>
      <c r="AD39" s="235"/>
      <c r="AE39" s="235"/>
      <c r="AF39" s="235"/>
      <c r="AG39" s="235"/>
      <c r="AH39" s="235"/>
      <c r="AZ39" s="53"/>
    </row>
    <row r="40" spans="1:52" x14ac:dyDescent="0.25">
      <c r="A40" s="235"/>
      <c r="B40" s="235" t="s">
        <v>45</v>
      </c>
      <c r="C40" s="235"/>
      <c r="D40" s="247">
        <v>1.2</v>
      </c>
      <c r="E40" s="248">
        <v>1</v>
      </c>
      <c r="F40" s="248">
        <v>1</v>
      </c>
      <c r="G40" s="248">
        <v>0.5</v>
      </c>
      <c r="H40" s="248">
        <v>0.5</v>
      </c>
      <c r="I40" s="248">
        <v>0.3</v>
      </c>
      <c r="J40" s="248">
        <v>0.5</v>
      </c>
      <c r="K40" s="248">
        <v>1.2</v>
      </c>
      <c r="L40" s="248">
        <v>0.7</v>
      </c>
      <c r="M40" s="249">
        <v>0.8</v>
      </c>
      <c r="N40" s="248">
        <f t="shared" ref="N40:W43" si="3">D40</f>
        <v>1.2</v>
      </c>
      <c r="O40" s="248">
        <f t="shared" si="3"/>
        <v>1</v>
      </c>
      <c r="P40" s="248">
        <f t="shared" si="3"/>
        <v>1</v>
      </c>
      <c r="Q40" s="248">
        <f t="shared" si="3"/>
        <v>0.5</v>
      </c>
      <c r="R40" s="248">
        <f t="shared" si="3"/>
        <v>0.5</v>
      </c>
      <c r="S40" s="248">
        <f t="shared" si="3"/>
        <v>0.3</v>
      </c>
      <c r="T40" s="248">
        <f t="shared" si="3"/>
        <v>0.5</v>
      </c>
      <c r="U40" s="248">
        <f t="shared" si="3"/>
        <v>1.2</v>
      </c>
      <c r="V40" s="248">
        <f t="shared" si="3"/>
        <v>0.7</v>
      </c>
      <c r="W40" s="249">
        <f t="shared" si="3"/>
        <v>0.8</v>
      </c>
      <c r="X40" s="235"/>
      <c r="Y40" s="235"/>
      <c r="Z40" s="235"/>
      <c r="AA40" s="235"/>
      <c r="AB40" s="235"/>
      <c r="AC40" s="235" t="s">
        <v>55</v>
      </c>
      <c r="AD40" s="235"/>
      <c r="AE40" s="235"/>
      <c r="AF40" s="235"/>
      <c r="AG40" s="235"/>
      <c r="AH40" s="235"/>
      <c r="AZ40" s="53"/>
    </row>
    <row r="41" spans="1:52" x14ac:dyDescent="0.25">
      <c r="A41" s="235"/>
      <c r="B41" s="235" t="s">
        <v>47</v>
      </c>
      <c r="C41" s="235"/>
      <c r="D41" s="250">
        <f>(SUM(D6:D8)*$AC$41)/$Z$41</f>
        <v>4.0000000000000008E-2</v>
      </c>
      <c r="E41" s="219">
        <f>(SUM(E6:E8)*$AC$41)/$Z$41</f>
        <v>0.05</v>
      </c>
      <c r="F41" s="219">
        <f>(SUM(F6:F8)*$AC$41)/$Z$41</f>
        <v>0.12000000000000002</v>
      </c>
      <c r="G41" s="261">
        <f>Substitution_total!V9/G31</f>
        <v>48.424066756933819</v>
      </c>
      <c r="H41" s="219">
        <f t="shared" ref="H41:M41" si="4">(SUM(H6:H8)*$AC$41)/$Z$41</f>
        <v>6.2000000000000013E-2</v>
      </c>
      <c r="I41" s="219">
        <f t="shared" si="4"/>
        <v>6.7999999999999991E-2</v>
      </c>
      <c r="J41" s="219">
        <f t="shared" si="4"/>
        <v>6.7999999999999991E-2</v>
      </c>
      <c r="K41" s="219">
        <f t="shared" si="4"/>
        <v>0.05</v>
      </c>
      <c r="L41" s="219">
        <f t="shared" si="4"/>
        <v>2.2000000000000002E-2</v>
      </c>
      <c r="M41" s="251">
        <f t="shared" si="4"/>
        <v>2.4000000000000004E-2</v>
      </c>
      <c r="N41" s="219">
        <f>D41</f>
        <v>4.0000000000000008E-2</v>
      </c>
      <c r="O41" s="219">
        <f t="shared" si="3"/>
        <v>0.05</v>
      </c>
      <c r="P41" s="219">
        <f>F41</f>
        <v>0.12000000000000002</v>
      </c>
      <c r="Q41" s="219">
        <f>G41</f>
        <v>48.424066756933819</v>
      </c>
      <c r="R41" s="219">
        <f t="shared" si="3"/>
        <v>6.2000000000000013E-2</v>
      </c>
      <c r="S41" s="219">
        <f t="shared" si="3"/>
        <v>6.7999999999999991E-2</v>
      </c>
      <c r="T41" s="219">
        <f t="shared" si="3"/>
        <v>6.7999999999999991E-2</v>
      </c>
      <c r="U41" s="219">
        <f t="shared" si="3"/>
        <v>0.05</v>
      </c>
      <c r="V41" s="219">
        <f t="shared" si="3"/>
        <v>2.2000000000000002E-2</v>
      </c>
      <c r="W41" s="251">
        <f t="shared" si="3"/>
        <v>2.4000000000000004E-2</v>
      </c>
      <c r="X41" s="235"/>
      <c r="Y41" s="235" t="s">
        <v>49</v>
      </c>
      <c r="Z41" s="235">
        <v>1</v>
      </c>
      <c r="AA41" s="235" t="s">
        <v>50</v>
      </c>
      <c r="AB41" s="235"/>
      <c r="AC41" s="235">
        <v>0.4</v>
      </c>
      <c r="AD41" s="235"/>
      <c r="AE41" s="235"/>
      <c r="AF41" s="235"/>
      <c r="AG41" s="235"/>
      <c r="AH41" s="235"/>
      <c r="AZ41" s="53"/>
    </row>
    <row r="42" spans="1:52" x14ac:dyDescent="0.25">
      <c r="A42" s="235"/>
      <c r="B42" s="235" t="s">
        <v>101</v>
      </c>
      <c r="C42" s="235"/>
      <c r="D42" s="250">
        <f>(SUM(D6:D8)*$AC$42)/$Z$42</f>
        <v>0.13333333333333336</v>
      </c>
      <c r="E42" s="219">
        <f t="shared" ref="E42:M42" si="5">(SUM(E6:E8)*$AC$42)/$Z$42</f>
        <v>0.16666666666666669</v>
      </c>
      <c r="F42" s="219">
        <f t="shared" si="5"/>
        <v>0.40000000000000008</v>
      </c>
      <c r="G42" s="261">
        <f>Substitution_total!W9/G31</f>
        <v>81.13707896002569</v>
      </c>
      <c r="H42" s="219">
        <f t="shared" si="5"/>
        <v>0.20666666666666672</v>
      </c>
      <c r="I42" s="219">
        <f t="shared" si="5"/>
        <v>0.22666666666666666</v>
      </c>
      <c r="J42" s="219">
        <f t="shared" si="5"/>
        <v>0.22666666666666666</v>
      </c>
      <c r="K42" s="219">
        <f>(SUM(K6:K8)*$AC$42)/$Z$42</f>
        <v>0.16666666666666669</v>
      </c>
      <c r="L42" s="219">
        <f t="shared" si="5"/>
        <v>7.3333333333333348E-2</v>
      </c>
      <c r="M42" s="251">
        <f t="shared" si="5"/>
        <v>8.0000000000000016E-2</v>
      </c>
      <c r="N42" s="219">
        <f>D42</f>
        <v>0.13333333333333336</v>
      </c>
      <c r="O42" s="219">
        <f t="shared" si="3"/>
        <v>0.16666666666666669</v>
      </c>
      <c r="P42" s="219">
        <f t="shared" si="3"/>
        <v>0.40000000000000008</v>
      </c>
      <c r="Q42" s="219">
        <f t="shared" si="3"/>
        <v>81.13707896002569</v>
      </c>
      <c r="R42" s="219">
        <f t="shared" si="3"/>
        <v>0.20666666666666672</v>
      </c>
      <c r="S42" s="219">
        <f t="shared" si="3"/>
        <v>0.22666666666666666</v>
      </c>
      <c r="T42" s="219">
        <f t="shared" si="3"/>
        <v>0.22666666666666666</v>
      </c>
      <c r="U42" s="219">
        <f t="shared" si="3"/>
        <v>0.16666666666666669</v>
      </c>
      <c r="V42" s="219">
        <f t="shared" si="3"/>
        <v>7.3333333333333348E-2</v>
      </c>
      <c r="W42" s="251">
        <f t="shared" si="3"/>
        <v>8.0000000000000016E-2</v>
      </c>
      <c r="X42" s="235"/>
      <c r="Y42" s="235" t="s">
        <v>105</v>
      </c>
      <c r="Z42" s="235">
        <v>0.3</v>
      </c>
      <c r="AA42" s="235" t="s">
        <v>106</v>
      </c>
      <c r="AB42" s="235"/>
      <c r="AC42" s="235">
        <v>0.4</v>
      </c>
      <c r="AD42" s="235"/>
      <c r="AE42" s="235"/>
      <c r="AF42" s="235"/>
      <c r="AG42" s="235"/>
      <c r="AH42" s="235"/>
      <c r="AZ42" s="53"/>
    </row>
    <row r="43" spans="1:52" x14ac:dyDescent="0.25">
      <c r="A43" s="235"/>
      <c r="B43" s="235" t="s">
        <v>48</v>
      </c>
      <c r="C43" s="235"/>
      <c r="D43" s="252">
        <f>(SUM(D6:D8)*$AC$43)/$Z$43</f>
        <v>4.0000000000000008E-2</v>
      </c>
      <c r="E43" s="253">
        <f>(SUM(E6:E8)*$AC$43)/$Z$43</f>
        <v>0.05</v>
      </c>
      <c r="F43" s="253">
        <f t="shared" ref="F43:M43" si="6">(SUM(F6:F8)*$AC$43)/$Z$43</f>
        <v>0.12000000000000002</v>
      </c>
      <c r="G43" s="262">
        <f>Substitution_total!X9/G31</f>
        <v>4.0939061679455131</v>
      </c>
      <c r="H43" s="253">
        <f t="shared" si="6"/>
        <v>6.2000000000000013E-2</v>
      </c>
      <c r="I43" s="253">
        <f t="shared" si="6"/>
        <v>6.7999999999999991E-2</v>
      </c>
      <c r="J43" s="253">
        <f t="shared" si="6"/>
        <v>6.7999999999999991E-2</v>
      </c>
      <c r="K43" s="253">
        <f t="shared" si="6"/>
        <v>0.05</v>
      </c>
      <c r="L43" s="253">
        <f t="shared" si="6"/>
        <v>2.2000000000000002E-2</v>
      </c>
      <c r="M43" s="254">
        <f t="shared" si="6"/>
        <v>2.4000000000000004E-2</v>
      </c>
      <c r="N43" s="253">
        <f>D43</f>
        <v>4.0000000000000008E-2</v>
      </c>
      <c r="O43" s="253">
        <f>E43</f>
        <v>0.05</v>
      </c>
      <c r="P43" s="253">
        <f>F43</f>
        <v>0.12000000000000002</v>
      </c>
      <c r="Q43" s="253">
        <f>G43</f>
        <v>4.0939061679455131</v>
      </c>
      <c r="R43" s="253">
        <f t="shared" si="3"/>
        <v>6.2000000000000013E-2</v>
      </c>
      <c r="S43" s="253">
        <f t="shared" si="3"/>
        <v>6.7999999999999991E-2</v>
      </c>
      <c r="T43" s="253">
        <f t="shared" si="3"/>
        <v>6.7999999999999991E-2</v>
      </c>
      <c r="U43" s="253">
        <f t="shared" si="3"/>
        <v>0.05</v>
      </c>
      <c r="V43" s="253">
        <f t="shared" si="3"/>
        <v>2.2000000000000002E-2</v>
      </c>
      <c r="W43" s="254">
        <f t="shared" si="3"/>
        <v>2.4000000000000004E-2</v>
      </c>
      <c r="X43" s="235"/>
      <c r="Y43" s="235" t="s">
        <v>51</v>
      </c>
      <c r="Z43" s="235">
        <v>0.5</v>
      </c>
      <c r="AA43" s="235" t="s">
        <v>52</v>
      </c>
      <c r="AB43" s="235"/>
      <c r="AC43" s="235">
        <v>0.2</v>
      </c>
      <c r="AD43" s="235"/>
      <c r="AE43" s="235"/>
      <c r="AF43" s="235"/>
      <c r="AG43" s="235"/>
      <c r="AH43" s="235"/>
      <c r="AZ43" s="53"/>
    </row>
    <row r="44" spans="1:52" x14ac:dyDescent="0.25">
      <c r="A44" s="235"/>
      <c r="B44" s="235"/>
      <c r="C44" s="235"/>
      <c r="D44" s="235"/>
      <c r="E44" s="235"/>
      <c r="F44" s="235"/>
      <c r="G44" s="235"/>
      <c r="H44" s="235"/>
      <c r="I44" s="235"/>
      <c r="J44" s="235"/>
      <c r="K44" s="235"/>
      <c r="L44" s="235"/>
      <c r="M44" s="235"/>
      <c r="N44" s="235"/>
      <c r="O44" s="235"/>
      <c r="P44" s="235"/>
      <c r="Q44" s="235"/>
      <c r="R44" s="235"/>
      <c r="S44" s="235"/>
      <c r="T44" s="235"/>
      <c r="U44" s="235"/>
      <c r="V44" s="235"/>
      <c r="W44" s="235"/>
      <c r="X44" s="235"/>
      <c r="Y44" s="235"/>
      <c r="Z44" s="235"/>
      <c r="AA44" s="235"/>
      <c r="AB44" s="235"/>
      <c r="AC44" s="235"/>
      <c r="AD44" s="235"/>
      <c r="AE44" s="235"/>
      <c r="AF44" s="235"/>
      <c r="AG44" s="235"/>
      <c r="AH44" s="235"/>
      <c r="AZ44" s="53"/>
    </row>
    <row r="45" spans="1:52" x14ac:dyDescent="0.25">
      <c r="A45" s="235" t="s">
        <v>36</v>
      </c>
      <c r="B45" s="235"/>
      <c r="C45" s="235"/>
      <c r="D45" s="247">
        <f>D40*D31</f>
        <v>444.82475909230419</v>
      </c>
      <c r="E45" s="248">
        <f t="shared" ref="E45:W45" si="7">E40*E31</f>
        <v>765.884085043906</v>
      </c>
      <c r="F45" s="248">
        <f t="shared" si="7"/>
        <v>2866.5974758293355</v>
      </c>
      <c r="G45" s="248">
        <f t="shared" si="7"/>
        <v>1424.8932527653792</v>
      </c>
      <c r="H45" s="248">
        <f t="shared" si="7"/>
        <v>1424.8932527653792</v>
      </c>
      <c r="I45" s="248">
        <f t="shared" si="7"/>
        <v>552.61223162474914</v>
      </c>
      <c r="J45" s="248">
        <f t="shared" si="7"/>
        <v>325.30538645895496</v>
      </c>
      <c r="K45" s="248">
        <f t="shared" si="7"/>
        <v>2873.7144555639675</v>
      </c>
      <c r="L45" s="248">
        <f t="shared" si="7"/>
        <v>1748.8408263741851</v>
      </c>
      <c r="M45" s="249">
        <f t="shared" si="7"/>
        <v>1009.7287091387539</v>
      </c>
      <c r="N45" s="248">
        <f t="shared" si="7"/>
        <v>2042.0239135931347</v>
      </c>
      <c r="O45" s="248">
        <f t="shared" si="7"/>
        <v>3431.0001388992159</v>
      </c>
      <c r="P45" s="248">
        <f t="shared" si="7"/>
        <v>10374.960240027682</v>
      </c>
      <c r="Q45" s="248">
        <f t="shared" si="7"/>
        <v>6842.1759157054521</v>
      </c>
      <c r="R45" s="248">
        <f t="shared" si="7"/>
        <v>6842.1759157054521</v>
      </c>
      <c r="S45" s="248">
        <f t="shared" si="7"/>
        <v>2702.9970030904933</v>
      </c>
      <c r="T45" s="248">
        <f t="shared" si="7"/>
        <v>1449.6445141089127</v>
      </c>
      <c r="U45" s="248">
        <f t="shared" si="7"/>
        <v>13462.90251184051</v>
      </c>
      <c r="V45" s="248">
        <f t="shared" si="7"/>
        <v>8709.8014176623947</v>
      </c>
      <c r="W45" s="249">
        <f t="shared" si="7"/>
        <v>3848.8932180862439</v>
      </c>
      <c r="X45" s="235"/>
      <c r="Y45" s="235"/>
      <c r="Z45" s="235"/>
      <c r="AA45" s="235"/>
      <c r="AB45" s="235"/>
      <c r="AC45" s="235"/>
      <c r="AD45" s="235"/>
      <c r="AE45" s="235"/>
      <c r="AF45" s="235"/>
      <c r="AG45" s="235"/>
      <c r="AH45" s="235"/>
      <c r="AZ45" s="53"/>
    </row>
    <row r="46" spans="1:52" x14ac:dyDescent="0.25">
      <c r="A46" s="235" t="s">
        <v>37</v>
      </c>
      <c r="B46" s="235"/>
      <c r="C46" s="235" t="s">
        <v>102</v>
      </c>
      <c r="D46" s="250">
        <f>D41*D31</f>
        <v>14.827491969743477</v>
      </c>
      <c r="E46" s="219">
        <f t="shared" ref="E46:W46" si="8">E41*E31</f>
        <v>38.2942042521953</v>
      </c>
      <c r="F46" s="219">
        <f t="shared" si="8"/>
        <v>343.99169709952031</v>
      </c>
      <c r="G46" s="219">
        <f t="shared" si="8"/>
        <v>137998.25198683058</v>
      </c>
      <c r="H46" s="219">
        <f t="shared" si="8"/>
        <v>176.68676334290706</v>
      </c>
      <c r="I46" s="219">
        <f t="shared" si="8"/>
        <v>125.25877250160978</v>
      </c>
      <c r="J46" s="219">
        <f t="shared" si="8"/>
        <v>44.241532558417866</v>
      </c>
      <c r="K46" s="219">
        <f t="shared" si="8"/>
        <v>119.73810231516532</v>
      </c>
      <c r="L46" s="219">
        <f t="shared" si="8"/>
        <v>54.963568828902972</v>
      </c>
      <c r="M46" s="251">
        <f t="shared" si="8"/>
        <v>30.291861274162617</v>
      </c>
      <c r="N46" s="219">
        <f t="shared" si="8"/>
        <v>68.067463786437841</v>
      </c>
      <c r="O46" s="219">
        <f t="shared" si="8"/>
        <v>171.55000694496081</v>
      </c>
      <c r="P46" s="219">
        <f t="shared" si="8"/>
        <v>1244.9952288033221</v>
      </c>
      <c r="Q46" s="219">
        <f t="shared" si="8"/>
        <v>662651.96660961118</v>
      </c>
      <c r="R46" s="219">
        <f t="shared" si="8"/>
        <v>848.42981354747621</v>
      </c>
      <c r="S46" s="219">
        <f t="shared" si="8"/>
        <v>612.67932070051177</v>
      </c>
      <c r="T46" s="219">
        <f t="shared" si="8"/>
        <v>197.15165391881212</v>
      </c>
      <c r="U46" s="219">
        <f t="shared" si="8"/>
        <v>560.95427132668794</v>
      </c>
      <c r="V46" s="219">
        <f t="shared" si="8"/>
        <v>273.73661598367528</v>
      </c>
      <c r="W46" s="251">
        <f t="shared" si="8"/>
        <v>115.46679654258733</v>
      </c>
      <c r="X46" s="235"/>
      <c r="Y46" s="235"/>
      <c r="Z46" s="235"/>
      <c r="AA46" s="235"/>
      <c r="AB46" s="235"/>
      <c r="AC46" s="235"/>
      <c r="AD46" s="235"/>
      <c r="AE46" s="235"/>
      <c r="AF46" s="235"/>
      <c r="AG46" s="235"/>
      <c r="AH46" s="235"/>
      <c r="AZ46" s="53"/>
    </row>
    <row r="47" spans="1:52" x14ac:dyDescent="0.25">
      <c r="A47" s="235"/>
      <c r="B47" s="235"/>
      <c r="C47" s="235" t="s">
        <v>103</v>
      </c>
      <c r="D47" s="250">
        <f>D42*D31</f>
        <v>49.424973232478251</v>
      </c>
      <c r="E47" s="219">
        <f t="shared" ref="E47:W47" si="9">E42*E31</f>
        <v>127.64734750731768</v>
      </c>
      <c r="F47" s="219">
        <f t="shared" si="9"/>
        <v>1146.6389903317345</v>
      </c>
      <c r="G47" s="219">
        <f t="shared" si="9"/>
        <v>231223.35271846483</v>
      </c>
      <c r="H47" s="219">
        <f t="shared" si="9"/>
        <v>588.95587780969026</v>
      </c>
      <c r="I47" s="219">
        <f t="shared" si="9"/>
        <v>417.52924167203264</v>
      </c>
      <c r="J47" s="219">
        <f t="shared" si="9"/>
        <v>147.47177519472623</v>
      </c>
      <c r="K47" s="219">
        <f t="shared" si="9"/>
        <v>399.12700771721774</v>
      </c>
      <c r="L47" s="219">
        <f t="shared" si="9"/>
        <v>183.21189609634325</v>
      </c>
      <c r="M47" s="251">
        <f t="shared" si="9"/>
        <v>100.9728709138754</v>
      </c>
      <c r="N47" s="219">
        <f t="shared" si="9"/>
        <v>226.8915459547928</v>
      </c>
      <c r="O47" s="219">
        <f t="shared" si="9"/>
        <v>571.83335648320269</v>
      </c>
      <c r="P47" s="219">
        <f t="shared" si="9"/>
        <v>4149.9840960110732</v>
      </c>
      <c r="Q47" s="219">
        <f t="shared" si="9"/>
        <v>1110308.3350619588</v>
      </c>
      <c r="R47" s="219">
        <f t="shared" si="9"/>
        <v>2828.0993784915877</v>
      </c>
      <c r="S47" s="219">
        <f t="shared" si="9"/>
        <v>2042.2644023350392</v>
      </c>
      <c r="T47" s="219">
        <f t="shared" si="9"/>
        <v>657.17217972937374</v>
      </c>
      <c r="U47" s="219">
        <f t="shared" si="9"/>
        <v>1869.84757108896</v>
      </c>
      <c r="V47" s="219">
        <f t="shared" si="9"/>
        <v>912.45538661225112</v>
      </c>
      <c r="W47" s="251">
        <f t="shared" si="9"/>
        <v>384.88932180862446</v>
      </c>
      <c r="X47" s="235"/>
      <c r="Y47" s="235"/>
      <c r="Z47" s="235"/>
      <c r="AA47" s="235"/>
      <c r="AB47" s="235"/>
      <c r="AC47" s="235"/>
      <c r="AD47" s="235"/>
      <c r="AE47" s="235"/>
      <c r="AF47" s="235"/>
      <c r="AG47" s="235"/>
      <c r="AH47" s="235"/>
      <c r="AZ47" s="53"/>
    </row>
    <row r="48" spans="1:52" x14ac:dyDescent="0.25">
      <c r="A48" s="235"/>
      <c r="B48" s="235"/>
      <c r="C48" s="235" t="s">
        <v>104</v>
      </c>
      <c r="D48" s="252">
        <f>D43*D31</f>
        <v>14.827491969743477</v>
      </c>
      <c r="E48" s="253">
        <f t="shared" ref="E48:W48" si="10">E43*E31</f>
        <v>38.2942042521953</v>
      </c>
      <c r="F48" s="253">
        <f t="shared" si="10"/>
        <v>343.99169709952031</v>
      </c>
      <c r="G48" s="253">
        <f t="shared" si="10"/>
        <v>11666.758552320262</v>
      </c>
      <c r="H48" s="253">
        <f t="shared" si="10"/>
        <v>176.68676334290706</v>
      </c>
      <c r="I48" s="253">
        <f t="shared" si="10"/>
        <v>125.25877250160978</v>
      </c>
      <c r="J48" s="253">
        <f t="shared" si="10"/>
        <v>44.241532558417866</v>
      </c>
      <c r="K48" s="253">
        <f t="shared" si="10"/>
        <v>119.73810231516532</v>
      </c>
      <c r="L48" s="253">
        <f t="shared" si="10"/>
        <v>54.963568828902972</v>
      </c>
      <c r="M48" s="254">
        <f t="shared" si="10"/>
        <v>30.291861274162617</v>
      </c>
      <c r="N48" s="253">
        <f t="shared" si="10"/>
        <v>68.067463786437841</v>
      </c>
      <c r="O48" s="253">
        <f t="shared" si="10"/>
        <v>171.55000694496081</v>
      </c>
      <c r="P48" s="253">
        <f t="shared" si="10"/>
        <v>1244.9952288033221</v>
      </c>
      <c r="Q48" s="253">
        <f t="shared" si="10"/>
        <v>56022.452366949576</v>
      </c>
      <c r="R48" s="253">
        <f t="shared" si="10"/>
        <v>848.42981354747621</v>
      </c>
      <c r="S48" s="253">
        <f t="shared" si="10"/>
        <v>612.67932070051177</v>
      </c>
      <c r="T48" s="253">
        <f t="shared" si="10"/>
        <v>197.15165391881212</v>
      </c>
      <c r="U48" s="253">
        <f t="shared" si="10"/>
        <v>560.95427132668794</v>
      </c>
      <c r="V48" s="253">
        <f t="shared" si="10"/>
        <v>273.73661598367528</v>
      </c>
      <c r="W48" s="254">
        <f t="shared" si="10"/>
        <v>115.46679654258733</v>
      </c>
      <c r="X48" s="235"/>
      <c r="Y48" s="235"/>
      <c r="Z48" s="235"/>
      <c r="AA48" s="235"/>
      <c r="AB48" s="235"/>
      <c r="AC48" s="235"/>
      <c r="AD48" s="235"/>
      <c r="AE48" s="235"/>
      <c r="AF48" s="235"/>
      <c r="AG48" s="235"/>
      <c r="AH48" s="235"/>
      <c r="AZ48" s="53"/>
    </row>
    <row r="49" spans="1:34" x14ac:dyDescent="0.25">
      <c r="A49" s="235"/>
      <c r="B49" s="235"/>
      <c r="C49" s="235"/>
      <c r="D49" s="235"/>
      <c r="E49" s="235"/>
      <c r="F49" s="235"/>
      <c r="G49" s="235"/>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row>
    <row r="50" spans="1:34" x14ac:dyDescent="0.25">
      <c r="A50" s="235" t="s">
        <v>56</v>
      </c>
      <c r="B50" s="235"/>
      <c r="C50" s="235"/>
      <c r="D50" s="235"/>
      <c r="E50" s="235"/>
      <c r="F50" s="235"/>
      <c r="G50" s="235"/>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42"/>
    </row>
    <row r="51" spans="1:34" ht="15.75" thickBot="1" x14ac:dyDescent="0.3">
      <c r="A51" s="235"/>
      <c r="B51" s="235" t="s">
        <v>84</v>
      </c>
      <c r="C51" s="235"/>
      <c r="D51" s="235"/>
      <c r="E51" s="235"/>
      <c r="F51" s="235"/>
      <c r="G51" s="242">
        <f>inflow_driven_model!BR5</f>
        <v>39404.752252129532</v>
      </c>
      <c r="H51" s="235"/>
      <c r="I51" s="235"/>
      <c r="J51" s="235"/>
      <c r="K51" s="235"/>
      <c r="L51" s="235"/>
      <c r="M51" s="235"/>
      <c r="N51" s="235"/>
      <c r="O51" s="235"/>
      <c r="P51" s="235"/>
      <c r="Q51" s="235"/>
      <c r="R51" s="235"/>
      <c r="S51" s="235"/>
      <c r="T51" s="235"/>
      <c r="U51" s="235"/>
      <c r="V51" s="235"/>
      <c r="W51" s="235"/>
      <c r="X51" s="235"/>
      <c r="Y51" s="235"/>
      <c r="Z51" s="235"/>
      <c r="AA51" s="235"/>
      <c r="AB51" s="235"/>
      <c r="AC51" s="235"/>
      <c r="AD51" s="235"/>
      <c r="AE51" s="235"/>
      <c r="AF51" s="235"/>
      <c r="AG51" s="235"/>
      <c r="AH51" s="242"/>
    </row>
    <row r="52" spans="1:34" ht="15.75" thickBot="1" x14ac:dyDescent="0.3">
      <c r="A52" s="235"/>
      <c r="B52" s="235" t="s">
        <v>85</v>
      </c>
      <c r="C52" s="235"/>
      <c r="D52" s="235"/>
      <c r="E52" s="235"/>
      <c r="F52" s="235"/>
      <c r="G52" s="255">
        <f>G31/G53</f>
        <v>1007.2812620432821</v>
      </c>
      <c r="H52" s="256" t="s">
        <v>90</v>
      </c>
      <c r="I52" s="235"/>
      <c r="J52" s="235"/>
      <c r="K52" s="235"/>
      <c r="L52" s="235"/>
      <c r="M52" s="235"/>
      <c r="N52" s="235"/>
      <c r="O52" s="235"/>
      <c r="P52" s="235"/>
      <c r="Q52" s="235">
        <f>Q31/Q53</f>
        <v>5000.0314186921541</v>
      </c>
      <c r="R52" s="256" t="s">
        <v>90</v>
      </c>
      <c r="S52" s="235"/>
      <c r="T52" s="235"/>
      <c r="U52" s="235"/>
      <c r="V52" s="235"/>
      <c r="W52" s="235"/>
      <c r="X52" s="235"/>
      <c r="Y52" s="235"/>
      <c r="Z52" s="235"/>
      <c r="AA52" s="235"/>
      <c r="AB52" s="235"/>
      <c r="AC52" s="235"/>
      <c r="AD52" s="235"/>
      <c r="AE52" s="235"/>
      <c r="AF52" s="235"/>
      <c r="AG52" s="235"/>
      <c r="AH52" s="242"/>
    </row>
    <row r="53" spans="1:34" ht="15.75" thickBot="1" x14ac:dyDescent="0.3">
      <c r="A53" s="235"/>
      <c r="B53" s="235" t="s">
        <v>151</v>
      </c>
      <c r="C53" s="235"/>
      <c r="D53" s="235"/>
      <c r="E53" s="235"/>
      <c r="F53" s="235"/>
      <c r="G53" s="257">
        <f>'yr1'!G47</f>
        <v>2.8291864575639303</v>
      </c>
      <c r="H53" s="256" t="s">
        <v>91</v>
      </c>
      <c r="I53" s="235"/>
      <c r="J53" s="235"/>
      <c r="K53" s="235"/>
      <c r="L53" s="235"/>
      <c r="M53" s="235"/>
      <c r="N53" s="235"/>
      <c r="O53" s="235"/>
      <c r="P53" s="235"/>
      <c r="Q53" s="243">
        <f>'yr1'!Q47</f>
        <v>2.7368531686127455</v>
      </c>
      <c r="R53" s="256" t="s">
        <v>91</v>
      </c>
      <c r="S53" s="235"/>
      <c r="T53" s="235"/>
      <c r="U53" s="235"/>
      <c r="V53" s="235"/>
      <c r="W53" s="235"/>
      <c r="X53" s="235"/>
      <c r="Y53" s="235"/>
      <c r="Z53" s="235"/>
      <c r="AA53" s="235"/>
      <c r="AB53" s="235"/>
      <c r="AC53" s="235"/>
      <c r="AD53" s="235"/>
      <c r="AE53" s="235"/>
      <c r="AF53" s="235"/>
      <c r="AG53" s="235"/>
      <c r="AH53" s="242"/>
    </row>
    <row r="54" spans="1:34" x14ac:dyDescent="0.25">
      <c r="A54" s="235"/>
      <c r="B54" s="235"/>
      <c r="C54" s="235"/>
      <c r="D54" s="235"/>
      <c r="E54" s="235"/>
      <c r="F54" s="235"/>
      <c r="G54" s="235"/>
      <c r="H54" s="235"/>
      <c r="I54" s="235"/>
      <c r="J54" s="235"/>
      <c r="K54" s="235"/>
      <c r="L54" s="235"/>
      <c r="M54" s="235"/>
      <c r="N54" s="235"/>
      <c r="O54" s="235"/>
      <c r="P54" s="235"/>
      <c r="Q54" s="235"/>
      <c r="R54" s="235"/>
      <c r="S54" s="235"/>
      <c r="T54" s="235"/>
      <c r="U54" s="235"/>
      <c r="V54" s="235"/>
      <c r="W54" s="235"/>
      <c r="X54" s="235"/>
      <c r="Y54" s="235"/>
      <c r="Z54" s="235"/>
      <c r="AA54" s="235"/>
      <c r="AB54" s="235"/>
      <c r="AC54" s="235"/>
      <c r="AD54" s="235"/>
      <c r="AE54" s="235"/>
      <c r="AF54" s="235"/>
      <c r="AG54" s="235"/>
      <c r="AH54" s="242"/>
    </row>
    <row r="55" spans="1:34" x14ac:dyDescent="0.25">
      <c r="AH55" s="53"/>
    </row>
    <row r="56" spans="1:34" x14ac:dyDescent="0.25">
      <c r="AH56" s="53"/>
    </row>
    <row r="57" spans="1:34" x14ac:dyDescent="0.25">
      <c r="AH57" s="53"/>
    </row>
    <row r="58" spans="1:34" x14ac:dyDescent="0.25">
      <c r="AH58" s="53"/>
    </row>
    <row r="59" spans="1:34" x14ac:dyDescent="0.25">
      <c r="AH59" s="53"/>
    </row>
    <row r="60" spans="1:34" x14ac:dyDescent="0.25">
      <c r="AH60" s="53"/>
    </row>
    <row r="61" spans="1:34" x14ac:dyDescent="0.25">
      <c r="AH61" s="53"/>
    </row>
    <row r="62" spans="1:34" x14ac:dyDescent="0.25">
      <c r="AH62" s="53"/>
    </row>
    <row r="63" spans="1:34" x14ac:dyDescent="0.25">
      <c r="AH63" s="53"/>
    </row>
    <row r="64" spans="1:34" x14ac:dyDescent="0.25">
      <c r="AH64" s="53"/>
    </row>
  </sheetData>
  <conditionalFormatting sqref="J26:M27 L28 Y16 AA16:AD16 AA17:AA19 Y20:AA21 Y22 Y24 AA22:AA24 AD20:AD24 D15:M24 N5:W14">
    <cfRule type="cellIs" dxfId="16" priority="3" operator="equal">
      <formula>0</formula>
    </cfRule>
  </conditionalFormatting>
  <conditionalFormatting sqref="Y15:AD24">
    <cfRule type="cellIs" dxfId="15" priority="2" operator="equal">
      <formula>0</formula>
    </cfRule>
  </conditionalFormatting>
  <conditionalFormatting sqref="Y5:AD14">
    <cfRule type="cellIs" dxfId="14" priority="1" operator="equal">
      <formula>0</formula>
    </cfRule>
  </conditionalFormatting>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345728-2991-4554-B841-4B601892EC71}">
  <dimension ref="A1:AZ64"/>
  <sheetViews>
    <sheetView zoomScale="85" zoomScaleNormal="85" workbookViewId="0">
      <selection activeCell="AF8" sqref="AF8"/>
    </sheetView>
  </sheetViews>
  <sheetFormatPr defaultRowHeight="15" x14ac:dyDescent="0.25"/>
  <cols>
    <col min="1" max="1" width="8" customWidth="1"/>
    <col min="2" max="2" width="4.42578125" customWidth="1"/>
    <col min="3" max="3" width="22.85546875" customWidth="1"/>
    <col min="4" max="4" width="7.42578125" customWidth="1"/>
    <col min="5" max="23" width="6.7109375" customWidth="1"/>
    <col min="25" max="30" width="8.7109375" customWidth="1"/>
    <col min="31" max="32" width="7.140625" customWidth="1"/>
  </cols>
  <sheetData>
    <row r="1" spans="1:34" x14ac:dyDescent="0.25">
      <c r="A1" s="235"/>
      <c r="B1" s="235"/>
      <c r="C1" s="235"/>
      <c r="D1" s="235" t="s">
        <v>53</v>
      </c>
      <c r="E1" s="235"/>
      <c r="F1" s="235"/>
      <c r="G1" s="235"/>
      <c r="H1" s="235"/>
      <c r="I1" s="235"/>
      <c r="J1" s="235"/>
      <c r="K1" s="235"/>
      <c r="L1" s="235"/>
      <c r="M1" s="235"/>
      <c r="N1" s="235"/>
      <c r="O1" s="235"/>
      <c r="P1" s="235"/>
      <c r="Q1" s="235"/>
      <c r="R1" s="235"/>
      <c r="S1" s="235"/>
      <c r="T1" s="235"/>
      <c r="U1" s="235"/>
      <c r="V1" s="235"/>
      <c r="W1" s="235"/>
      <c r="X1" s="235"/>
      <c r="Y1" s="235" t="s">
        <v>54</v>
      </c>
      <c r="Z1" s="235"/>
      <c r="AA1" s="235"/>
      <c r="AB1" s="235"/>
      <c r="AC1" s="235" t="s">
        <v>57</v>
      </c>
      <c r="AD1" s="235">
        <v>8</v>
      </c>
      <c r="AE1" s="235"/>
      <c r="AF1" s="235"/>
      <c r="AG1" s="235"/>
      <c r="AH1" s="235"/>
    </row>
    <row r="2" spans="1:34" ht="15.75" thickBot="1" x14ac:dyDescent="0.3">
      <c r="A2" s="235"/>
      <c r="B2" s="235"/>
      <c r="C2" s="235"/>
      <c r="D2" s="50" t="s">
        <v>17</v>
      </c>
      <c r="E2" s="50"/>
      <c r="F2" s="50"/>
      <c r="G2" s="50"/>
      <c r="H2" s="50"/>
      <c r="I2" s="50"/>
      <c r="J2" s="50"/>
      <c r="K2" s="50"/>
      <c r="L2" s="50"/>
      <c r="M2" s="50"/>
      <c r="N2" s="44" t="s">
        <v>24</v>
      </c>
      <c r="O2" s="44"/>
      <c r="P2" s="44"/>
      <c r="Q2" s="44"/>
      <c r="R2" s="44"/>
      <c r="S2" s="44"/>
      <c r="T2" s="44"/>
      <c r="U2" s="44"/>
      <c r="V2" s="44"/>
      <c r="W2" s="44"/>
      <c r="X2" s="235"/>
      <c r="Y2" s="50" t="s">
        <v>17</v>
      </c>
      <c r="Z2" s="50"/>
      <c r="AA2" s="50"/>
      <c r="AB2" s="44" t="s">
        <v>24</v>
      </c>
      <c r="AC2" s="44"/>
      <c r="AD2" s="44"/>
      <c r="AE2" s="235"/>
      <c r="AF2" s="235" t="s">
        <v>41</v>
      </c>
      <c r="AG2" s="235"/>
      <c r="AH2" s="235"/>
    </row>
    <row r="3" spans="1:34" ht="15.75" thickBot="1" x14ac:dyDescent="0.3">
      <c r="A3" s="235"/>
      <c r="B3" s="235"/>
      <c r="C3" s="235"/>
      <c r="D3" s="55">
        <v>1</v>
      </c>
      <c r="E3" s="56">
        <v>2</v>
      </c>
      <c r="F3" s="57">
        <v>3</v>
      </c>
      <c r="G3" s="69">
        <v>4.0999999999999996</v>
      </c>
      <c r="H3" s="70">
        <v>4.2</v>
      </c>
      <c r="I3" s="58">
        <v>5</v>
      </c>
      <c r="J3" s="59">
        <v>6</v>
      </c>
      <c r="K3" s="60">
        <v>7</v>
      </c>
      <c r="L3" s="61">
        <v>8</v>
      </c>
      <c r="M3" s="62">
        <v>9</v>
      </c>
      <c r="N3" s="55">
        <v>1</v>
      </c>
      <c r="O3" s="56">
        <v>2</v>
      </c>
      <c r="P3" s="57">
        <v>3</v>
      </c>
      <c r="Q3" s="69">
        <v>4.0999999999999996</v>
      </c>
      <c r="R3" s="70">
        <v>4.2</v>
      </c>
      <c r="S3" s="58">
        <v>5</v>
      </c>
      <c r="T3" s="59">
        <v>6</v>
      </c>
      <c r="U3" s="60">
        <v>7</v>
      </c>
      <c r="V3" s="61">
        <v>8</v>
      </c>
      <c r="W3" s="62">
        <v>9</v>
      </c>
      <c r="X3" s="235"/>
      <c r="Y3" s="235" t="s">
        <v>34</v>
      </c>
      <c r="Z3" s="235" t="s">
        <v>35</v>
      </c>
      <c r="AA3" s="235" t="s">
        <v>46</v>
      </c>
      <c r="AB3" s="235" t="s">
        <v>34</v>
      </c>
      <c r="AC3" s="235" t="s">
        <v>35</v>
      </c>
      <c r="AD3" s="235" t="s">
        <v>46</v>
      </c>
      <c r="AE3" s="235"/>
      <c r="AF3" s="235" t="s">
        <v>43</v>
      </c>
      <c r="AG3" s="235"/>
      <c r="AH3" s="235"/>
    </row>
    <row r="4" spans="1:34" x14ac:dyDescent="0.25">
      <c r="A4" s="235"/>
      <c r="B4" s="235"/>
      <c r="C4" s="235"/>
      <c r="D4" s="42" t="s">
        <v>147</v>
      </c>
      <c r="E4" s="43" t="s">
        <v>18</v>
      </c>
      <c r="F4" s="44" t="s">
        <v>19</v>
      </c>
      <c r="G4" s="45" t="s">
        <v>82</v>
      </c>
      <c r="H4" s="45" t="s">
        <v>81</v>
      </c>
      <c r="I4" s="54" t="s">
        <v>44</v>
      </c>
      <c r="J4" s="46" t="s">
        <v>20</v>
      </c>
      <c r="K4" s="47" t="s">
        <v>21</v>
      </c>
      <c r="L4" s="48" t="s">
        <v>22</v>
      </c>
      <c r="M4" s="49" t="s">
        <v>23</v>
      </c>
      <c r="N4" s="42" t="s">
        <v>147</v>
      </c>
      <c r="O4" s="43" t="s">
        <v>18</v>
      </c>
      <c r="P4" s="44" t="s">
        <v>19</v>
      </c>
      <c r="Q4" s="45" t="s">
        <v>82</v>
      </c>
      <c r="R4" s="45" t="s">
        <v>81</v>
      </c>
      <c r="S4" s="54" t="s">
        <v>44</v>
      </c>
      <c r="T4" s="46" t="s">
        <v>20</v>
      </c>
      <c r="U4" s="47" t="s">
        <v>21</v>
      </c>
      <c r="V4" s="48" t="s">
        <v>22</v>
      </c>
      <c r="W4" s="49" t="s">
        <v>23</v>
      </c>
      <c r="X4" s="235"/>
      <c r="Y4" s="235"/>
      <c r="Z4" s="235"/>
      <c r="AA4" s="235"/>
      <c r="AB4" s="235"/>
      <c r="AC4" s="235"/>
      <c r="AD4" s="235"/>
      <c r="AE4" s="235"/>
      <c r="AF4" s="235"/>
      <c r="AG4" s="235"/>
      <c r="AH4" s="235"/>
    </row>
    <row r="5" spans="1:34" x14ac:dyDescent="0.25">
      <c r="A5" s="50" t="s">
        <v>17</v>
      </c>
      <c r="B5" s="42">
        <v>1</v>
      </c>
      <c r="C5" s="42" t="s">
        <v>147</v>
      </c>
      <c r="D5" s="247">
        <v>0.01</v>
      </c>
      <c r="E5" s="248">
        <v>0.15</v>
      </c>
      <c r="F5" s="248"/>
      <c r="G5" s="248"/>
      <c r="H5" s="248"/>
      <c r="I5" s="248"/>
      <c r="J5" s="248"/>
      <c r="K5" s="248">
        <v>0.1</v>
      </c>
      <c r="L5" s="248"/>
      <c r="M5" s="249">
        <v>0.01</v>
      </c>
      <c r="N5" s="247"/>
      <c r="O5" s="248"/>
      <c r="P5" s="248"/>
      <c r="Q5" s="248"/>
      <c r="R5" s="248"/>
      <c r="S5" s="248"/>
      <c r="T5" s="248"/>
      <c r="U5" s="248"/>
      <c r="V5" s="248"/>
      <c r="W5" s="249"/>
      <c r="X5" s="235"/>
      <c r="Y5" s="266">
        <f>'yr7'!Y5*VLOOKUP($AD$1,Population!$F$3:$H$12,2,FALSE)</f>
        <v>0</v>
      </c>
      <c r="Z5" s="267">
        <f>'yr7'!Z5*VLOOKUP($AD$1,Population!$F$3:$H$12,2,FALSE)</f>
        <v>0</v>
      </c>
      <c r="AA5" s="267">
        <f>'yr7'!AA5*VLOOKUP($AD$1,Population!$F$3:$H$12,2,FALSE)</f>
        <v>0</v>
      </c>
      <c r="AB5" s="267">
        <f>'yr7'!AB5*VLOOKUP($AD$1,Population!$F$3:$H$12,2,FALSE)</f>
        <v>0</v>
      </c>
      <c r="AC5" s="267">
        <f>'yr7'!AC5*VLOOKUP($AD$1,Population!$F$3:$H$12,2,FALSE)</f>
        <v>0</v>
      </c>
      <c r="AD5" s="268">
        <f>'yr7'!AD5*VLOOKUP($AD$1,Population!$F$3:$H$12,2,FALSE)</f>
        <v>0</v>
      </c>
      <c r="AE5" s="235"/>
      <c r="AF5" s="263">
        <f t="shared" ref="AF5:AF24" si="0">SUM(Y5:AD5)</f>
        <v>0</v>
      </c>
      <c r="AG5" s="235"/>
      <c r="AH5" s="235"/>
    </row>
    <row r="6" spans="1:34" x14ac:dyDescent="0.25">
      <c r="A6" s="50"/>
      <c r="B6" s="43">
        <v>2</v>
      </c>
      <c r="C6" s="43" t="s">
        <v>18</v>
      </c>
      <c r="D6" s="250"/>
      <c r="E6" s="219">
        <v>0.05</v>
      </c>
      <c r="F6" s="219">
        <v>0.15</v>
      </c>
      <c r="G6" s="219">
        <v>0.05</v>
      </c>
      <c r="H6" s="219">
        <v>0.05</v>
      </c>
      <c r="I6" s="219"/>
      <c r="J6" s="219"/>
      <c r="K6" s="219"/>
      <c r="L6" s="219"/>
      <c r="M6" s="251">
        <v>0.01</v>
      </c>
      <c r="N6" s="250"/>
      <c r="O6" s="219"/>
      <c r="P6" s="219"/>
      <c r="Q6" s="219"/>
      <c r="R6" s="219"/>
      <c r="S6" s="219"/>
      <c r="T6" s="219"/>
      <c r="U6" s="219"/>
      <c r="V6" s="219"/>
      <c r="W6" s="251"/>
      <c r="X6" s="235"/>
      <c r="Y6" s="269">
        <f>'yr7'!Y6*VLOOKUP($AD$1,Population!$F$3:$H$12,2,FALSE)</f>
        <v>0</v>
      </c>
      <c r="Z6" s="270">
        <f>'yr7'!Z6*VLOOKUP($AD$1,Population!$F$3:$H$12,2,FALSE)</f>
        <v>0</v>
      </c>
      <c r="AA6" s="270">
        <f>'yr7'!AA6*VLOOKUP($AD$1,Population!$F$3:$H$12,2,FALSE)</f>
        <v>0</v>
      </c>
      <c r="AB6" s="270">
        <f>'yr7'!AB6*VLOOKUP($AD$1,Population!$F$3:$H$12,2,FALSE)</f>
        <v>0</v>
      </c>
      <c r="AC6" s="270">
        <f>'yr7'!AC6*VLOOKUP($AD$1,Population!$F$3:$H$12,2,FALSE)</f>
        <v>0</v>
      </c>
      <c r="AD6" s="271">
        <f>'yr7'!AD6*VLOOKUP($AD$1,Population!$F$3:$H$12,2,FALSE)</f>
        <v>0</v>
      </c>
      <c r="AE6" s="235"/>
      <c r="AF6" s="264">
        <f t="shared" si="0"/>
        <v>0</v>
      </c>
      <c r="AG6" s="235"/>
      <c r="AH6" s="235"/>
    </row>
    <row r="7" spans="1:34" ht="15.75" thickBot="1" x14ac:dyDescent="0.3">
      <c r="A7" s="50"/>
      <c r="B7" s="44">
        <v>3</v>
      </c>
      <c r="C7" s="44" t="s">
        <v>19</v>
      </c>
      <c r="D7" s="250">
        <v>0.05</v>
      </c>
      <c r="E7" s="219">
        <v>0.05</v>
      </c>
      <c r="F7" s="219">
        <v>0.05</v>
      </c>
      <c r="G7" s="219">
        <v>0.1</v>
      </c>
      <c r="H7" s="219">
        <v>0.1</v>
      </c>
      <c r="I7" s="219">
        <v>0.02</v>
      </c>
      <c r="J7" s="219">
        <v>0.12</v>
      </c>
      <c r="K7" s="219">
        <v>0.1</v>
      </c>
      <c r="L7" s="219">
        <v>0.05</v>
      </c>
      <c r="M7" s="251">
        <v>0.05</v>
      </c>
      <c r="N7" s="250"/>
      <c r="O7" s="219"/>
      <c r="P7" s="219"/>
      <c r="Q7" s="219"/>
      <c r="R7" s="219"/>
      <c r="S7" s="219"/>
      <c r="T7" s="219"/>
      <c r="U7" s="219"/>
      <c r="V7" s="219">
        <v>0.05</v>
      </c>
      <c r="W7" s="251"/>
      <c r="X7" s="235"/>
      <c r="Y7" s="269">
        <f>'yr7'!Y7*VLOOKUP($AD$1,Population!$F$3:$H$12,2,FALSE)</f>
        <v>502.5</v>
      </c>
      <c r="Z7" s="270">
        <f>'yr7'!Z7*VLOOKUP($AD$1,Population!$F$3:$H$12,2,FALSE)</f>
        <v>100.5</v>
      </c>
      <c r="AA7" s="270">
        <f>'yr7'!AA7*VLOOKUP($AD$1,Population!$F$3:$H$12,2,FALSE)</f>
        <v>251.25</v>
      </c>
      <c r="AB7" s="270">
        <f>'yr7'!AB7*VLOOKUP($AD$1,Population!$F$3:$H$12,2,FALSE)</f>
        <v>0</v>
      </c>
      <c r="AC7" s="270">
        <f>'yr7'!AC7*VLOOKUP($AD$1,Population!$F$3:$H$12,2,FALSE)</f>
        <v>75.375</v>
      </c>
      <c r="AD7" s="271">
        <f>'yr7'!AD7*VLOOKUP($AD$1,Population!$F$3:$H$12,2,FALSE)</f>
        <v>0</v>
      </c>
      <c r="AE7" s="235"/>
      <c r="AF7" s="264">
        <f t="shared" si="0"/>
        <v>929.625</v>
      </c>
      <c r="AG7" s="235"/>
      <c r="AH7" s="235"/>
    </row>
    <row r="8" spans="1:34" x14ac:dyDescent="0.25">
      <c r="A8" s="50"/>
      <c r="B8" s="71">
        <v>4.0999999999999996</v>
      </c>
      <c r="C8" s="45" t="s">
        <v>82</v>
      </c>
      <c r="D8" s="250">
        <v>0.05</v>
      </c>
      <c r="E8" s="219">
        <v>2.5000000000000001E-2</v>
      </c>
      <c r="F8" s="219">
        <v>0.1</v>
      </c>
      <c r="G8" s="219">
        <v>5.0000000000000001E-3</v>
      </c>
      <c r="H8" s="219">
        <v>5.0000000000000001E-3</v>
      </c>
      <c r="I8" s="219">
        <v>0.15</v>
      </c>
      <c r="J8" s="219">
        <v>0.05</v>
      </c>
      <c r="K8" s="219">
        <v>2.5000000000000001E-2</v>
      </c>
      <c r="L8" s="219">
        <v>5.0000000000000001E-3</v>
      </c>
      <c r="M8" s="251"/>
      <c r="N8" s="250"/>
      <c r="O8" s="219"/>
      <c r="P8" s="219"/>
      <c r="Q8" s="219"/>
      <c r="R8" s="219"/>
      <c r="S8" s="219"/>
      <c r="T8" s="219"/>
      <c r="U8" s="219"/>
      <c r="V8" s="219"/>
      <c r="W8" s="251"/>
      <c r="X8" s="235"/>
      <c r="Y8" s="269">
        <f>'yr7'!Y8*VLOOKUP($AD$1,Population!$F$3:$H$12,2,FALSE)</f>
        <v>1005</v>
      </c>
      <c r="Z8" s="270">
        <f>'yr7'!Z8*VLOOKUP($AD$1,Population!$F$3:$H$12,2,FALSE)</f>
        <v>201</v>
      </c>
      <c r="AA8" s="270">
        <f>'yr7'!AA8*VLOOKUP($AD$1,Population!$F$3:$H$12,2,FALSE)</f>
        <v>904.5</v>
      </c>
      <c r="AB8" s="270">
        <f>'yr7'!AB8*VLOOKUP($AD$1,Population!$F$3:$H$12,2,FALSE)</f>
        <v>0</v>
      </c>
      <c r="AC8" s="270">
        <f>'yr7'!AC8*VLOOKUP($AD$1,Population!$F$3:$H$12,2,FALSE)</f>
        <v>0</v>
      </c>
      <c r="AD8" s="271">
        <f>'yr7'!AD8*VLOOKUP($AD$1,Population!$F$3:$H$12,2,FALSE)</f>
        <v>0</v>
      </c>
      <c r="AE8" s="235"/>
      <c r="AF8" s="264">
        <f t="shared" si="0"/>
        <v>2110.5</v>
      </c>
      <c r="AG8" s="235"/>
      <c r="AH8" s="235"/>
    </row>
    <row r="9" spans="1:34" ht="15.75" thickBot="1" x14ac:dyDescent="0.3">
      <c r="A9" s="50"/>
      <c r="B9" s="72">
        <v>4.2</v>
      </c>
      <c r="C9" s="45" t="s">
        <v>81</v>
      </c>
      <c r="D9" s="250">
        <v>0.05</v>
      </c>
      <c r="E9" s="219">
        <v>2.5000000000000001E-2</v>
      </c>
      <c r="F9" s="219">
        <v>0.1</v>
      </c>
      <c r="G9" s="219">
        <v>5.0000000000000001E-3</v>
      </c>
      <c r="H9" s="219">
        <v>5.0000000000000001E-3</v>
      </c>
      <c r="I9" s="219">
        <v>0.15</v>
      </c>
      <c r="J9" s="219">
        <v>0.05</v>
      </c>
      <c r="K9" s="219">
        <v>2.5000000000000001E-2</v>
      </c>
      <c r="L9" s="219">
        <v>5.0000000000000001E-3</v>
      </c>
      <c r="M9" s="251"/>
      <c r="N9" s="250"/>
      <c r="O9" s="219"/>
      <c r="P9" s="219"/>
      <c r="Q9" s="219"/>
      <c r="R9" s="219"/>
      <c r="S9" s="219"/>
      <c r="T9" s="219"/>
      <c r="U9" s="219"/>
      <c r="V9" s="219"/>
      <c r="W9" s="251"/>
      <c r="X9" s="235"/>
      <c r="Y9" s="269">
        <f>'yr7'!Y9*VLOOKUP($AD$1,Population!$F$3:$H$12,2,FALSE)</f>
        <v>1005</v>
      </c>
      <c r="Z9" s="270">
        <f>'yr7'!Z9*VLOOKUP($AD$1,Population!$F$3:$H$12,2,FALSE)</f>
        <v>201</v>
      </c>
      <c r="AA9" s="270">
        <f>'yr7'!AA9*VLOOKUP($AD$1,Population!$F$3:$H$12,2,FALSE)</f>
        <v>904.5</v>
      </c>
      <c r="AB9" s="270">
        <f>'yr7'!AB9*VLOOKUP($AD$1,Population!$F$3:$H$12,2,FALSE)</f>
        <v>0</v>
      </c>
      <c r="AC9" s="270">
        <f>'yr7'!AC9*VLOOKUP($AD$1,Population!$F$3:$H$12,2,FALSE)</f>
        <v>0</v>
      </c>
      <c r="AD9" s="271">
        <f>'yr7'!AD9*VLOOKUP($AD$1,Population!$F$3:$H$12,2,FALSE)</f>
        <v>0</v>
      </c>
      <c r="AE9" s="235"/>
      <c r="AF9" s="264">
        <f t="shared" si="0"/>
        <v>2110.5</v>
      </c>
      <c r="AG9" s="235"/>
      <c r="AH9" s="235"/>
    </row>
    <row r="10" spans="1:34" x14ac:dyDescent="0.25">
      <c r="A10" s="50"/>
      <c r="B10" s="54">
        <v>5</v>
      </c>
      <c r="C10" s="54" t="s">
        <v>44</v>
      </c>
      <c r="D10" s="250"/>
      <c r="E10" s="219"/>
      <c r="F10" s="219"/>
      <c r="G10" s="219">
        <v>0.05</v>
      </c>
      <c r="H10" s="219">
        <v>0.05</v>
      </c>
      <c r="I10" s="219">
        <v>0.1</v>
      </c>
      <c r="J10" s="219"/>
      <c r="K10" s="219"/>
      <c r="L10" s="219"/>
      <c r="M10" s="251">
        <v>0.05</v>
      </c>
      <c r="N10" s="250"/>
      <c r="O10" s="219"/>
      <c r="P10" s="219"/>
      <c r="Q10" s="219"/>
      <c r="R10" s="219"/>
      <c r="S10" s="219"/>
      <c r="T10" s="219"/>
      <c r="U10" s="219"/>
      <c r="V10" s="219"/>
      <c r="W10" s="251"/>
      <c r="X10" s="235"/>
      <c r="Y10" s="269">
        <f>'yr7'!Y10*VLOOKUP($AD$1,Population!$F$3:$H$12,2,FALSE)</f>
        <v>502.5</v>
      </c>
      <c r="Z10" s="270">
        <f>'yr7'!Z10*VLOOKUP($AD$1,Population!$F$3:$H$12,2,FALSE)</f>
        <v>804</v>
      </c>
      <c r="AA10" s="270">
        <f>'yr7'!AA10*VLOOKUP($AD$1,Population!$F$3:$H$12,2,FALSE)</f>
        <v>0</v>
      </c>
      <c r="AB10" s="270">
        <f>'yr7'!AB10*VLOOKUP($AD$1,Population!$F$3:$H$12,2,FALSE)</f>
        <v>0</v>
      </c>
      <c r="AC10" s="270">
        <f>'yr7'!AC10*VLOOKUP($AD$1,Population!$F$3:$H$12,2,FALSE)</f>
        <v>0</v>
      </c>
      <c r="AD10" s="271">
        <f>'yr7'!AD10*VLOOKUP($AD$1,Population!$F$3:$H$12,2,FALSE)</f>
        <v>0</v>
      </c>
      <c r="AE10" s="235"/>
      <c r="AF10" s="264">
        <f t="shared" si="0"/>
        <v>1306.5</v>
      </c>
      <c r="AG10" s="235"/>
      <c r="AH10" s="235"/>
    </row>
    <row r="11" spans="1:34" x14ac:dyDescent="0.25">
      <c r="A11" s="50"/>
      <c r="B11" s="46">
        <v>6</v>
      </c>
      <c r="C11" s="46" t="s">
        <v>20</v>
      </c>
      <c r="D11" s="250"/>
      <c r="E11" s="219">
        <v>0.05</v>
      </c>
      <c r="F11" s="219">
        <v>0.05</v>
      </c>
      <c r="G11" s="219">
        <v>0.05</v>
      </c>
      <c r="H11" s="219">
        <v>0.05</v>
      </c>
      <c r="I11" s="219"/>
      <c r="J11" s="219"/>
      <c r="K11" s="219"/>
      <c r="L11" s="219"/>
      <c r="M11" s="251">
        <v>0.05</v>
      </c>
      <c r="N11" s="250"/>
      <c r="O11" s="219"/>
      <c r="P11" s="219"/>
      <c r="Q11" s="219"/>
      <c r="R11" s="219"/>
      <c r="S11" s="219"/>
      <c r="T11" s="219"/>
      <c r="U11" s="219"/>
      <c r="V11" s="219"/>
      <c r="W11" s="251"/>
      <c r="X11" s="235"/>
      <c r="Y11" s="269">
        <f>'yr7'!Y11*VLOOKUP($AD$1,Population!$F$3:$H$12,2,FALSE)</f>
        <v>100.5</v>
      </c>
      <c r="Z11" s="270">
        <f>'yr7'!Z11*VLOOKUP($AD$1,Population!$F$3:$H$12,2,FALSE)</f>
        <v>20.099999999999994</v>
      </c>
      <c r="AA11" s="270">
        <f>'yr7'!AA11*VLOOKUP($AD$1,Population!$F$3:$H$12,2,FALSE)</f>
        <v>0</v>
      </c>
      <c r="AB11" s="270">
        <f>'yr7'!AB11*VLOOKUP($AD$1,Population!$F$3:$H$12,2,FALSE)</f>
        <v>0</v>
      </c>
      <c r="AC11" s="270">
        <f>'yr7'!AC11*VLOOKUP($AD$1,Population!$F$3:$H$12,2,FALSE)</f>
        <v>0</v>
      </c>
      <c r="AD11" s="271">
        <f>'yr7'!AD11*VLOOKUP($AD$1,Population!$F$3:$H$12,2,FALSE)</f>
        <v>0</v>
      </c>
      <c r="AE11" s="235"/>
      <c r="AF11" s="264">
        <f t="shared" si="0"/>
        <v>120.6</v>
      </c>
      <c r="AG11" s="235"/>
      <c r="AH11" s="235"/>
    </row>
    <row r="12" spans="1:34" x14ac:dyDescent="0.25">
      <c r="A12" s="50"/>
      <c r="B12" s="47">
        <v>7</v>
      </c>
      <c r="C12" s="47" t="s">
        <v>21</v>
      </c>
      <c r="D12" s="250">
        <v>0.2</v>
      </c>
      <c r="E12" s="219">
        <v>0.05</v>
      </c>
      <c r="F12" s="219">
        <v>0.1</v>
      </c>
      <c r="G12" s="219">
        <v>0.05</v>
      </c>
      <c r="H12" s="219">
        <v>0.05</v>
      </c>
      <c r="I12" s="219">
        <v>0.12</v>
      </c>
      <c r="J12" s="219">
        <v>0.15</v>
      </c>
      <c r="K12" s="219">
        <v>0.05</v>
      </c>
      <c r="L12" s="219">
        <v>0.12</v>
      </c>
      <c r="M12" s="251">
        <v>0.1</v>
      </c>
      <c r="N12" s="250"/>
      <c r="O12" s="219"/>
      <c r="P12" s="219"/>
      <c r="Q12" s="219"/>
      <c r="R12" s="219"/>
      <c r="S12" s="219"/>
      <c r="T12" s="219"/>
      <c r="U12" s="219"/>
      <c r="V12" s="219"/>
      <c r="W12" s="251"/>
      <c r="X12" s="235"/>
      <c r="Y12" s="269">
        <f>'yr7'!Y12*VLOOKUP($AD$1,Population!$F$3:$H$12,2,FALSE)</f>
        <v>703.50000000000011</v>
      </c>
      <c r="Z12" s="270">
        <f>'yr7'!Z12*VLOOKUP($AD$1,Population!$F$3:$H$12,2,FALSE)</f>
        <v>140.69999999999999</v>
      </c>
      <c r="AA12" s="270">
        <f>'yr7'!AA12*VLOOKUP($AD$1,Population!$F$3:$H$12,2,FALSE)</f>
        <v>0</v>
      </c>
      <c r="AB12" s="270">
        <f>'yr7'!AB12*VLOOKUP($AD$1,Population!$F$3:$H$12,2,FALSE)</f>
        <v>0</v>
      </c>
      <c r="AC12" s="270">
        <f>'yr7'!AC12*VLOOKUP($AD$1,Population!$F$3:$H$12,2,FALSE)</f>
        <v>0</v>
      </c>
      <c r="AD12" s="271">
        <f>'yr7'!AD12*VLOOKUP($AD$1,Population!$F$3:$H$12,2,FALSE)</f>
        <v>0</v>
      </c>
      <c r="AE12" s="235"/>
      <c r="AF12" s="264">
        <f t="shared" si="0"/>
        <v>844.2</v>
      </c>
      <c r="AG12" s="235"/>
      <c r="AH12" s="235"/>
    </row>
    <row r="13" spans="1:34" x14ac:dyDescent="0.25">
      <c r="A13" s="50"/>
      <c r="B13" s="48">
        <v>8</v>
      </c>
      <c r="C13" s="48" t="s">
        <v>22</v>
      </c>
      <c r="D13" s="250"/>
      <c r="E13" s="219"/>
      <c r="F13" s="219"/>
      <c r="G13" s="219">
        <v>0.05</v>
      </c>
      <c r="H13" s="219">
        <v>0.05</v>
      </c>
      <c r="I13" s="219">
        <v>0.05</v>
      </c>
      <c r="J13" s="219"/>
      <c r="K13" s="219">
        <v>0.05</v>
      </c>
      <c r="L13" s="219">
        <v>0.05</v>
      </c>
      <c r="M13" s="251">
        <v>0.05</v>
      </c>
      <c r="N13" s="250"/>
      <c r="O13" s="219"/>
      <c r="P13" s="219"/>
      <c r="Q13" s="219"/>
      <c r="R13" s="219"/>
      <c r="S13" s="219"/>
      <c r="T13" s="219"/>
      <c r="U13" s="219"/>
      <c r="V13" s="219"/>
      <c r="W13" s="251"/>
      <c r="X13" s="235"/>
      <c r="Y13" s="269">
        <f>'yr7'!Y13*VLOOKUP($AD$1,Population!$F$3:$H$12,2,FALSE)</f>
        <v>1507.5</v>
      </c>
      <c r="Z13" s="270">
        <f>'yr7'!Z13*VLOOKUP($AD$1,Population!$F$3:$H$12,2,FALSE)</f>
        <v>301.5</v>
      </c>
      <c r="AA13" s="270">
        <f>'yr7'!AA13*VLOOKUP($AD$1,Population!$F$3:$H$12,2,FALSE)</f>
        <v>0</v>
      </c>
      <c r="AB13" s="270">
        <f>'yr7'!AB13*VLOOKUP($AD$1,Population!$F$3:$H$12,2,FALSE)</f>
        <v>0</v>
      </c>
      <c r="AC13" s="270">
        <f>'yr7'!AC13*VLOOKUP($AD$1,Population!$F$3:$H$12,2,FALSE)</f>
        <v>0</v>
      </c>
      <c r="AD13" s="271">
        <f>'yr7'!AD13*VLOOKUP($AD$1,Population!$F$3:$H$12,2,FALSE)</f>
        <v>0</v>
      </c>
      <c r="AE13" s="235"/>
      <c r="AF13" s="264">
        <f t="shared" si="0"/>
        <v>1809</v>
      </c>
      <c r="AG13" s="235"/>
      <c r="AH13" s="235"/>
    </row>
    <row r="14" spans="1:34" x14ac:dyDescent="0.25">
      <c r="A14" s="50"/>
      <c r="B14" s="49">
        <v>9</v>
      </c>
      <c r="C14" s="49" t="s">
        <v>23</v>
      </c>
      <c r="D14" s="252"/>
      <c r="E14" s="253"/>
      <c r="F14" s="253">
        <v>0.05</v>
      </c>
      <c r="G14" s="253"/>
      <c r="H14" s="253"/>
      <c r="I14" s="253"/>
      <c r="J14" s="253"/>
      <c r="K14" s="253"/>
      <c r="L14" s="253">
        <v>0.1</v>
      </c>
      <c r="M14" s="254">
        <v>0.01</v>
      </c>
      <c r="N14" s="250"/>
      <c r="O14" s="219"/>
      <c r="P14" s="219"/>
      <c r="Q14" s="219"/>
      <c r="R14" s="219"/>
      <c r="S14" s="219"/>
      <c r="T14" s="219"/>
      <c r="U14" s="219"/>
      <c r="V14" s="219"/>
      <c r="W14" s="251"/>
      <c r="X14" s="235"/>
      <c r="Y14" s="258">
        <f>'yr7'!Y14*VLOOKUP($AD$1,Population!$F$3:$H$12,2,FALSE)</f>
        <v>502.5</v>
      </c>
      <c r="Z14" s="259">
        <f>'yr7'!Z14*VLOOKUP($AD$1,Population!$F$3:$H$12,2,FALSE)</f>
        <v>100.5</v>
      </c>
      <c r="AA14" s="259">
        <f>'yr7'!AA14*VLOOKUP($AD$1,Population!$F$3:$H$12,2,FALSE)</f>
        <v>0</v>
      </c>
      <c r="AB14" s="259">
        <f>'yr7'!AB14*VLOOKUP($AD$1,Population!$F$3:$H$12,2,FALSE)</f>
        <v>251.25</v>
      </c>
      <c r="AC14" s="259">
        <f>'yr7'!AC14*VLOOKUP($AD$1,Population!$F$3:$H$12,2,FALSE)</f>
        <v>0</v>
      </c>
      <c r="AD14" s="260">
        <f>'yr7'!AD14*VLOOKUP($AD$1,Population!$F$3:$H$12,2,FALSE)</f>
        <v>0</v>
      </c>
      <c r="AE14" s="235"/>
      <c r="AF14" s="265">
        <f t="shared" si="0"/>
        <v>854.25</v>
      </c>
      <c r="AG14" s="235"/>
      <c r="AH14" s="235"/>
    </row>
    <row r="15" spans="1:34" x14ac:dyDescent="0.25">
      <c r="A15" s="44" t="s">
        <v>24</v>
      </c>
      <c r="B15" s="42">
        <v>1</v>
      </c>
      <c r="C15" s="42" t="s">
        <v>147</v>
      </c>
      <c r="D15" s="250"/>
      <c r="E15" s="219"/>
      <c r="F15" s="219"/>
      <c r="G15" s="219"/>
      <c r="H15" s="219"/>
      <c r="I15" s="219"/>
      <c r="J15" s="219"/>
      <c r="K15" s="219"/>
      <c r="L15" s="219"/>
      <c r="M15" s="219"/>
      <c r="N15" s="247">
        <v>0.01</v>
      </c>
      <c r="O15" s="248">
        <v>0.15</v>
      </c>
      <c r="P15" s="248"/>
      <c r="Q15" s="248"/>
      <c r="R15" s="248"/>
      <c r="S15" s="248"/>
      <c r="T15" s="248"/>
      <c r="U15" s="248">
        <v>0.1</v>
      </c>
      <c r="V15" s="248"/>
      <c r="W15" s="249">
        <v>0.01</v>
      </c>
      <c r="X15" s="235"/>
      <c r="Y15" s="269">
        <f>'yr7'!Y15*VLOOKUP($AD$1,Population!$F$3:$H$12,3,FALSE)</f>
        <v>0</v>
      </c>
      <c r="Z15" s="270">
        <f>'yr7'!Z15*VLOOKUP($AD$1,Population!$F$3:$H$12,3,FALSE)</f>
        <v>0</v>
      </c>
      <c r="AA15" s="270">
        <f>'yr7'!AA15*VLOOKUP($AD$1,Population!$F$3:$H$12,3,FALSE)</f>
        <v>0</v>
      </c>
      <c r="AB15" s="270">
        <f>'yr7'!AB15*VLOOKUP($AD$1,Population!$F$3:$H$12,3,FALSE)</f>
        <v>0</v>
      </c>
      <c r="AC15" s="270">
        <f>'yr7'!AC15*VLOOKUP($AD$1,Population!$F$3:$H$12,3,FALSE)</f>
        <v>0</v>
      </c>
      <c r="AD15" s="271">
        <f>'yr7'!AD15*VLOOKUP($AD$1,Population!$F$3:$H$12,3,FALSE)</f>
        <v>0</v>
      </c>
      <c r="AE15" s="235"/>
      <c r="AF15" s="264">
        <f t="shared" si="0"/>
        <v>0</v>
      </c>
      <c r="AG15" s="235"/>
      <c r="AH15" s="235"/>
    </row>
    <row r="16" spans="1:34" x14ac:dyDescent="0.25">
      <c r="A16" s="44"/>
      <c r="B16" s="43">
        <v>2</v>
      </c>
      <c r="C16" s="43" t="s">
        <v>18</v>
      </c>
      <c r="D16" s="250"/>
      <c r="E16" s="219"/>
      <c r="F16" s="49">
        <v>0.1</v>
      </c>
      <c r="G16" s="219"/>
      <c r="H16" s="219"/>
      <c r="I16" s="219"/>
      <c r="J16" s="219"/>
      <c r="K16" s="219"/>
      <c r="L16" s="219"/>
      <c r="M16" s="219"/>
      <c r="N16" s="250"/>
      <c r="O16" s="219">
        <v>0.05</v>
      </c>
      <c r="P16" s="219">
        <v>0.15</v>
      </c>
      <c r="Q16" s="219">
        <v>0.05</v>
      </c>
      <c r="R16" s="219">
        <v>0.05</v>
      </c>
      <c r="S16" s="219"/>
      <c r="T16" s="219"/>
      <c r="U16" s="219"/>
      <c r="V16" s="219"/>
      <c r="W16" s="251">
        <v>0.01</v>
      </c>
      <c r="X16" s="235"/>
      <c r="Y16" s="269">
        <f>'yr7'!Y16*VLOOKUP($AD$1,Population!$F$3:$H$12,3,FALSE)</f>
        <v>0</v>
      </c>
      <c r="Z16" s="270">
        <f>'yr7'!Z16*VLOOKUP($AD$1,Population!$F$3:$H$12,3,FALSE)</f>
        <v>0</v>
      </c>
      <c r="AA16" s="270">
        <f>'yr7'!AA16*VLOOKUP($AD$1,Population!$F$3:$H$12,3,FALSE)</f>
        <v>0</v>
      </c>
      <c r="AB16" s="270">
        <f>'yr7'!AB16*VLOOKUP($AD$1,Population!$F$3:$H$12,3,FALSE)</f>
        <v>0</v>
      </c>
      <c r="AC16" s="270">
        <f>'yr7'!AC16*VLOOKUP($AD$1,Population!$F$3:$H$12,3,FALSE)</f>
        <v>0</v>
      </c>
      <c r="AD16" s="271">
        <f>'yr7'!AD16*VLOOKUP($AD$1,Population!$F$3:$H$12,3,FALSE)</f>
        <v>0</v>
      </c>
      <c r="AE16" s="235"/>
      <c r="AF16" s="264">
        <f t="shared" si="0"/>
        <v>0</v>
      </c>
      <c r="AG16" s="235"/>
      <c r="AH16" s="235"/>
    </row>
    <row r="17" spans="1:52" ht="15.75" thickBot="1" x14ac:dyDescent="0.3">
      <c r="A17" s="44"/>
      <c r="B17" s="44">
        <v>3</v>
      </c>
      <c r="C17" s="44" t="s">
        <v>19</v>
      </c>
      <c r="D17" s="250"/>
      <c r="E17" s="219"/>
      <c r="F17" s="219"/>
      <c r="G17" s="219"/>
      <c r="H17" s="219"/>
      <c r="I17" s="219"/>
      <c r="J17" s="219"/>
      <c r="K17" s="219"/>
      <c r="L17" s="219"/>
      <c r="M17" s="219"/>
      <c r="N17" s="250">
        <v>0.05</v>
      </c>
      <c r="O17" s="219">
        <v>0.05</v>
      </c>
      <c r="P17" s="219">
        <v>0.05</v>
      </c>
      <c r="Q17" s="219">
        <v>0.1</v>
      </c>
      <c r="R17" s="219">
        <v>0.1</v>
      </c>
      <c r="S17" s="219">
        <v>0.02</v>
      </c>
      <c r="T17" s="219">
        <v>0.12</v>
      </c>
      <c r="U17" s="219">
        <v>0.1</v>
      </c>
      <c r="V17" s="219">
        <v>0.05</v>
      </c>
      <c r="W17" s="251">
        <v>0.05</v>
      </c>
      <c r="X17" s="235"/>
      <c r="Y17" s="269">
        <f>'yr7'!Y17*VLOOKUP($AD$1,Population!$F$3:$H$12,3,FALSE)</f>
        <v>100</v>
      </c>
      <c r="Z17" s="270">
        <f>'yr7'!Z17*VLOOKUP($AD$1,Population!$F$3:$H$12,3,FALSE)</f>
        <v>0</v>
      </c>
      <c r="AA17" s="270">
        <f>'yr7'!AA17*VLOOKUP($AD$1,Population!$F$3:$H$12,3,FALSE)</f>
        <v>0</v>
      </c>
      <c r="AB17" s="270">
        <f>'yr7'!AB17*VLOOKUP($AD$1,Population!$F$3:$H$12,3,FALSE)</f>
        <v>2500</v>
      </c>
      <c r="AC17" s="270">
        <f>'yr7'!AC17*VLOOKUP($AD$1,Population!$F$3:$H$12,3,FALSE)</f>
        <v>500</v>
      </c>
      <c r="AD17" s="271">
        <f>'yr7'!AD17*VLOOKUP($AD$1,Population!$F$3:$H$12,3,FALSE)</f>
        <v>1250</v>
      </c>
      <c r="AE17" s="235"/>
      <c r="AF17" s="264">
        <f t="shared" si="0"/>
        <v>4350</v>
      </c>
      <c r="AG17" s="235"/>
      <c r="AH17" s="235"/>
    </row>
    <row r="18" spans="1:52" x14ac:dyDescent="0.25">
      <c r="A18" s="44"/>
      <c r="B18" s="71">
        <v>4.0999999999999996</v>
      </c>
      <c r="C18" s="45" t="s">
        <v>82</v>
      </c>
      <c r="D18" s="250"/>
      <c r="E18" s="219"/>
      <c r="F18" s="219"/>
      <c r="G18" s="219"/>
      <c r="H18" s="219"/>
      <c r="I18" s="219"/>
      <c r="J18" s="219"/>
      <c r="K18" s="219"/>
      <c r="L18" s="219"/>
      <c r="M18" s="219"/>
      <c r="N18" s="250">
        <v>0.05</v>
      </c>
      <c r="O18" s="219">
        <v>2.5000000000000001E-2</v>
      </c>
      <c r="P18" s="219">
        <v>0.1</v>
      </c>
      <c r="Q18" s="219">
        <v>5.0000000000000001E-3</v>
      </c>
      <c r="R18" s="219">
        <v>5.0000000000000001E-3</v>
      </c>
      <c r="S18" s="219">
        <v>0.15</v>
      </c>
      <c r="T18" s="219">
        <v>0.05</v>
      </c>
      <c r="U18" s="219">
        <v>2.5000000000000001E-2</v>
      </c>
      <c r="V18" s="219">
        <v>5.0000000000000001E-3</v>
      </c>
      <c r="W18" s="251"/>
      <c r="X18" s="235"/>
      <c r="Y18" s="269">
        <f>'yr7'!Y18*VLOOKUP($AD$1,Population!$F$3:$H$12,3,FALSE)</f>
        <v>0</v>
      </c>
      <c r="Z18" s="270">
        <f>'yr7'!Z18*VLOOKUP($AD$1,Population!$F$3:$H$12,3,FALSE)</f>
        <v>0</v>
      </c>
      <c r="AA18" s="270">
        <f>'yr7'!AA18*VLOOKUP($AD$1,Population!$F$3:$H$12,3,FALSE)</f>
        <v>0</v>
      </c>
      <c r="AB18" s="270">
        <f>'yr7'!AB18*VLOOKUP($AD$1,Population!$F$3:$H$12,3,FALSE)</f>
        <v>5000</v>
      </c>
      <c r="AC18" s="270">
        <f>'yr7'!AC18*VLOOKUP($AD$1,Population!$F$3:$H$12,3,FALSE)</f>
        <v>1000</v>
      </c>
      <c r="AD18" s="271">
        <f>'yr7'!AD18*VLOOKUP($AD$1,Population!$F$3:$H$12,3,FALSE)</f>
        <v>4500</v>
      </c>
      <c r="AE18" s="235"/>
      <c r="AF18" s="264">
        <f t="shared" si="0"/>
        <v>10500</v>
      </c>
      <c r="AG18" s="235"/>
      <c r="AH18" s="235"/>
    </row>
    <row r="19" spans="1:52" ht="15.75" thickBot="1" x14ac:dyDescent="0.3">
      <c r="A19" s="44"/>
      <c r="B19" s="72">
        <v>4.2</v>
      </c>
      <c r="C19" s="45" t="s">
        <v>81</v>
      </c>
      <c r="D19" s="250"/>
      <c r="E19" s="219"/>
      <c r="F19" s="219"/>
      <c r="G19" s="219"/>
      <c r="H19" s="219"/>
      <c r="I19" s="219"/>
      <c r="J19" s="219"/>
      <c r="K19" s="219"/>
      <c r="L19" s="219"/>
      <c r="M19" s="219"/>
      <c r="N19" s="250">
        <v>0.05</v>
      </c>
      <c r="O19" s="219">
        <v>2.5000000000000001E-2</v>
      </c>
      <c r="P19" s="219">
        <v>0.1</v>
      </c>
      <c r="Q19" s="219">
        <v>5.0000000000000001E-3</v>
      </c>
      <c r="R19" s="219">
        <v>5.0000000000000001E-3</v>
      </c>
      <c r="S19" s="219">
        <v>0.15</v>
      </c>
      <c r="T19" s="219">
        <v>0.05</v>
      </c>
      <c r="U19" s="219">
        <v>2.5000000000000001E-2</v>
      </c>
      <c r="V19" s="219">
        <v>5.0000000000000001E-3</v>
      </c>
      <c r="W19" s="251"/>
      <c r="X19" s="235"/>
      <c r="Y19" s="269">
        <f>'yr7'!Y19*VLOOKUP($AD$1,Population!$F$3:$H$12,3,FALSE)</f>
        <v>0</v>
      </c>
      <c r="Z19" s="270">
        <f>'yr7'!Z19*VLOOKUP($AD$1,Population!$F$3:$H$12,3,FALSE)</f>
        <v>0</v>
      </c>
      <c r="AA19" s="270">
        <f>'yr7'!AA19*VLOOKUP($AD$1,Population!$F$3:$H$12,3,FALSE)</f>
        <v>0</v>
      </c>
      <c r="AB19" s="270">
        <f>'yr7'!AB19*VLOOKUP($AD$1,Population!$F$3:$H$12,3,FALSE)</f>
        <v>5000</v>
      </c>
      <c r="AC19" s="270">
        <f>'yr7'!AC19*VLOOKUP($AD$1,Population!$F$3:$H$12,3,FALSE)</f>
        <v>1000</v>
      </c>
      <c r="AD19" s="271">
        <f>'yr7'!AD19*VLOOKUP($AD$1,Population!$F$3:$H$12,3,FALSE)</f>
        <v>4500</v>
      </c>
      <c r="AE19" s="235"/>
      <c r="AF19" s="264">
        <f t="shared" si="0"/>
        <v>10500</v>
      </c>
      <c r="AG19" s="235"/>
      <c r="AH19" s="235"/>
    </row>
    <row r="20" spans="1:52" x14ac:dyDescent="0.25">
      <c r="A20" s="44"/>
      <c r="B20" s="54">
        <v>5</v>
      </c>
      <c r="C20" s="54" t="s">
        <v>44</v>
      </c>
      <c r="D20" s="250"/>
      <c r="E20" s="219"/>
      <c r="F20" s="219"/>
      <c r="G20" s="219"/>
      <c r="H20" s="219"/>
      <c r="I20" s="219"/>
      <c r="J20" s="219"/>
      <c r="K20" s="219"/>
      <c r="L20" s="219"/>
      <c r="M20" s="219"/>
      <c r="N20" s="250"/>
      <c r="O20" s="219"/>
      <c r="P20" s="219"/>
      <c r="Q20" s="219">
        <v>0.05</v>
      </c>
      <c r="R20" s="219">
        <v>0.05</v>
      </c>
      <c r="S20" s="219">
        <v>0.1</v>
      </c>
      <c r="T20" s="219"/>
      <c r="U20" s="219"/>
      <c r="V20" s="219"/>
      <c r="W20" s="251">
        <v>0.05</v>
      </c>
      <c r="X20" s="235"/>
      <c r="Y20" s="269">
        <f>'yr7'!Y20*VLOOKUP($AD$1,Population!$F$3:$H$12,3,FALSE)</f>
        <v>0</v>
      </c>
      <c r="Z20" s="270">
        <f>'yr7'!Z20*VLOOKUP($AD$1,Population!$F$3:$H$12,3,FALSE)</f>
        <v>0</v>
      </c>
      <c r="AA20" s="270">
        <f>'yr7'!AA20*VLOOKUP($AD$1,Population!$F$3:$H$12,3,FALSE)</f>
        <v>0</v>
      </c>
      <c r="AB20" s="270">
        <f>'yr7'!AB20*VLOOKUP($AD$1,Population!$F$3:$H$12,3,FALSE)</f>
        <v>2500</v>
      </c>
      <c r="AC20" s="270">
        <f>'yr7'!AC20*VLOOKUP($AD$1,Population!$F$3:$H$12,3,FALSE)</f>
        <v>4000</v>
      </c>
      <c r="AD20" s="271">
        <f>'yr7'!AD20*VLOOKUP($AD$1,Population!$F$3:$H$12,3,FALSE)</f>
        <v>0</v>
      </c>
      <c r="AE20" s="235"/>
      <c r="AF20" s="264">
        <f t="shared" si="0"/>
        <v>6500</v>
      </c>
      <c r="AG20" s="235"/>
      <c r="AH20" s="235"/>
    </row>
    <row r="21" spans="1:52" x14ac:dyDescent="0.25">
      <c r="A21" s="44"/>
      <c r="B21" s="46">
        <v>6</v>
      </c>
      <c r="C21" s="46" t="s">
        <v>20</v>
      </c>
      <c r="D21" s="250"/>
      <c r="E21" s="219"/>
      <c r="F21" s="219"/>
      <c r="G21" s="219"/>
      <c r="H21" s="219"/>
      <c r="I21" s="219"/>
      <c r="J21" s="219"/>
      <c r="K21" s="219"/>
      <c r="L21" s="219"/>
      <c r="M21" s="219"/>
      <c r="N21" s="250"/>
      <c r="O21" s="219">
        <v>0.05</v>
      </c>
      <c r="P21" s="219">
        <v>0.05</v>
      </c>
      <c r="Q21" s="219">
        <v>0.05</v>
      </c>
      <c r="R21" s="219">
        <v>0.05</v>
      </c>
      <c r="S21" s="219"/>
      <c r="T21" s="219"/>
      <c r="U21" s="219"/>
      <c r="V21" s="219"/>
      <c r="W21" s="251">
        <v>0.05</v>
      </c>
      <c r="X21" s="235"/>
      <c r="Y21" s="269">
        <f>'yr7'!Y21*VLOOKUP($AD$1,Population!$F$3:$H$12,3,FALSE)</f>
        <v>0</v>
      </c>
      <c r="Z21" s="270">
        <f>'yr7'!Z21*VLOOKUP($AD$1,Population!$F$3:$H$12,3,FALSE)</f>
        <v>0</v>
      </c>
      <c r="AA21" s="270">
        <f>'yr7'!AA21*VLOOKUP($AD$1,Population!$F$3:$H$12,3,FALSE)</f>
        <v>0</v>
      </c>
      <c r="AB21" s="270">
        <f>'yr7'!AB21*VLOOKUP($AD$1,Population!$F$3:$H$12,3,FALSE)</f>
        <v>500</v>
      </c>
      <c r="AC21" s="270">
        <f>'yr7'!AC21*VLOOKUP($AD$1,Population!$F$3:$H$12,3,FALSE)</f>
        <v>100</v>
      </c>
      <c r="AD21" s="271">
        <f>'yr7'!AD21*VLOOKUP($AD$1,Population!$F$3:$H$12,3,FALSE)</f>
        <v>0</v>
      </c>
      <c r="AE21" s="235"/>
      <c r="AF21" s="264">
        <f t="shared" si="0"/>
        <v>600</v>
      </c>
      <c r="AG21" s="235"/>
      <c r="AH21" s="235"/>
    </row>
    <row r="22" spans="1:52" x14ac:dyDescent="0.25">
      <c r="A22" s="44"/>
      <c r="B22" s="47">
        <v>7</v>
      </c>
      <c r="C22" s="47" t="s">
        <v>21</v>
      </c>
      <c r="D22" s="250"/>
      <c r="E22" s="219"/>
      <c r="F22" s="219"/>
      <c r="G22" s="219"/>
      <c r="H22" s="219"/>
      <c r="I22" s="219"/>
      <c r="J22" s="219"/>
      <c r="K22" s="219"/>
      <c r="L22" s="219"/>
      <c r="M22" s="219"/>
      <c r="N22" s="250">
        <v>0.2</v>
      </c>
      <c r="O22" s="219">
        <v>0.05</v>
      </c>
      <c r="P22" s="219">
        <v>0.1</v>
      </c>
      <c r="Q22" s="219">
        <v>0.05</v>
      </c>
      <c r="R22" s="219">
        <v>0.05</v>
      </c>
      <c r="S22" s="219">
        <v>0.12</v>
      </c>
      <c r="T22" s="219">
        <v>0.15</v>
      </c>
      <c r="U22" s="219">
        <v>0.05</v>
      </c>
      <c r="V22" s="219">
        <v>0.12</v>
      </c>
      <c r="W22" s="251">
        <v>0.1</v>
      </c>
      <c r="X22" s="235"/>
      <c r="Y22" s="269">
        <f>'yr7'!Y22*VLOOKUP($AD$1,Population!$F$3:$H$12,3,FALSE)</f>
        <v>0</v>
      </c>
      <c r="Z22" s="270">
        <f>'yr7'!Z22*VLOOKUP($AD$1,Population!$F$3:$H$12,3,FALSE)</f>
        <v>50</v>
      </c>
      <c r="AA22" s="270">
        <f>'yr7'!AA22*VLOOKUP($AD$1,Population!$F$3:$H$12,3,FALSE)</f>
        <v>0</v>
      </c>
      <c r="AB22" s="270">
        <f>'yr7'!AB22*VLOOKUP($AD$1,Population!$F$3:$H$12,3,FALSE)</f>
        <v>3500</v>
      </c>
      <c r="AC22" s="270">
        <f>'yr7'!AC22*VLOOKUP($AD$1,Population!$F$3:$H$12,3,FALSE)</f>
        <v>700</v>
      </c>
      <c r="AD22" s="271">
        <f>'yr7'!AD22*VLOOKUP($AD$1,Population!$F$3:$H$12,3,FALSE)</f>
        <v>0</v>
      </c>
      <c r="AE22" s="235"/>
      <c r="AF22" s="264">
        <f t="shared" si="0"/>
        <v>4250</v>
      </c>
      <c r="AG22" s="235"/>
      <c r="AH22" s="235"/>
    </row>
    <row r="23" spans="1:52" x14ac:dyDescent="0.25">
      <c r="A23" s="44"/>
      <c r="B23" s="48">
        <v>8</v>
      </c>
      <c r="C23" s="48" t="s">
        <v>22</v>
      </c>
      <c r="D23" s="250"/>
      <c r="E23" s="219"/>
      <c r="F23" s="219"/>
      <c r="G23" s="219"/>
      <c r="H23" s="219"/>
      <c r="I23" s="219"/>
      <c r="J23" s="219"/>
      <c r="K23" s="219"/>
      <c r="L23" s="219"/>
      <c r="M23" s="219"/>
      <c r="N23" s="250"/>
      <c r="O23" s="219"/>
      <c r="P23" s="219"/>
      <c r="Q23" s="219">
        <v>0.05</v>
      </c>
      <c r="R23" s="219">
        <v>0.05</v>
      </c>
      <c r="S23" s="219">
        <v>0.05</v>
      </c>
      <c r="T23" s="219"/>
      <c r="U23" s="219">
        <v>0.05</v>
      </c>
      <c r="V23" s="219">
        <v>0.05</v>
      </c>
      <c r="W23" s="251">
        <v>0.05</v>
      </c>
      <c r="X23" s="235"/>
      <c r="Y23" s="269">
        <f>'yr7'!Y23*VLOOKUP($AD$1,Population!$F$3:$H$12,3,FALSE)</f>
        <v>200</v>
      </c>
      <c r="Z23" s="270">
        <f>'yr7'!Z23*VLOOKUP($AD$1,Population!$F$3:$H$12,3,FALSE)</f>
        <v>0</v>
      </c>
      <c r="AA23" s="270">
        <f>'yr7'!AA23*VLOOKUP($AD$1,Population!$F$3:$H$12,3,FALSE)</f>
        <v>0</v>
      </c>
      <c r="AB23" s="270">
        <f>'yr7'!AB23*VLOOKUP($AD$1,Population!$F$3:$H$12,3,FALSE)</f>
        <v>7500</v>
      </c>
      <c r="AC23" s="270">
        <f>'yr7'!AC23*VLOOKUP($AD$1,Population!$F$3:$H$12,3,FALSE)</f>
        <v>1500</v>
      </c>
      <c r="AD23" s="271">
        <f>'yr7'!AD23*VLOOKUP($AD$1,Population!$F$3:$H$12,3,FALSE)</f>
        <v>0</v>
      </c>
      <c r="AE23" s="235"/>
      <c r="AF23" s="264">
        <f t="shared" si="0"/>
        <v>9200</v>
      </c>
      <c r="AG23" s="235"/>
      <c r="AH23" s="235"/>
    </row>
    <row r="24" spans="1:52" x14ac:dyDescent="0.25">
      <c r="A24" s="44"/>
      <c r="B24" s="49">
        <v>9</v>
      </c>
      <c r="C24" s="49" t="s">
        <v>23</v>
      </c>
      <c r="D24" s="252"/>
      <c r="E24" s="253"/>
      <c r="F24" s="253"/>
      <c r="G24" s="253"/>
      <c r="H24" s="253"/>
      <c r="I24" s="253"/>
      <c r="J24" s="253"/>
      <c r="K24" s="253"/>
      <c r="L24" s="253"/>
      <c r="M24" s="253"/>
      <c r="N24" s="252"/>
      <c r="O24" s="253"/>
      <c r="P24" s="253">
        <v>0.05</v>
      </c>
      <c r="Q24" s="253"/>
      <c r="R24" s="253"/>
      <c r="S24" s="253"/>
      <c r="T24" s="253"/>
      <c r="U24" s="253"/>
      <c r="V24" s="253">
        <v>0.1</v>
      </c>
      <c r="W24" s="254">
        <v>0.01</v>
      </c>
      <c r="X24" s="235"/>
      <c r="Y24" s="258">
        <f>'yr7'!Y24*VLOOKUP($AD$1,Population!$F$3:$H$12,3,FALSE)</f>
        <v>0</v>
      </c>
      <c r="Z24" s="259">
        <f>'yr7'!Z24*VLOOKUP($AD$1,Population!$F$3:$H$12,3,FALSE)</f>
        <v>0</v>
      </c>
      <c r="AA24" s="259">
        <f>'yr7'!AA24*VLOOKUP($AD$1,Population!$F$3:$H$12,3,FALSE)</f>
        <v>0</v>
      </c>
      <c r="AB24" s="259">
        <f>'yr7'!AB24*VLOOKUP($AD$1,Population!$F$3:$H$12,3,FALSE)</f>
        <v>2500</v>
      </c>
      <c r="AC24" s="259">
        <f>'yr7'!AC24*VLOOKUP($AD$1,Population!$F$3:$H$12,3,FALSE)</f>
        <v>500</v>
      </c>
      <c r="AD24" s="260">
        <f>'yr7'!AD24*VLOOKUP($AD$1,Population!$F$3:$H$12,3,FALSE)</f>
        <v>0</v>
      </c>
      <c r="AE24" s="235"/>
      <c r="AF24" s="265">
        <f t="shared" si="0"/>
        <v>3000</v>
      </c>
      <c r="AG24" s="235"/>
      <c r="AH24" s="235"/>
    </row>
    <row r="25" spans="1:52" x14ac:dyDescent="0.25">
      <c r="A25" s="235"/>
      <c r="B25" s="235"/>
      <c r="C25" s="235"/>
      <c r="D25" s="235"/>
      <c r="E25" s="235"/>
      <c r="F25" s="235"/>
      <c r="G25" s="235"/>
      <c r="H25" s="235"/>
      <c r="I25" s="235"/>
      <c r="J25" s="235"/>
      <c r="K25" s="235"/>
      <c r="L25" s="235"/>
      <c r="M25" s="235"/>
      <c r="N25" s="235"/>
      <c r="O25" s="235"/>
      <c r="P25" s="235"/>
      <c r="Q25" s="235"/>
      <c r="R25" s="235"/>
      <c r="S25" s="235"/>
      <c r="T25" s="235"/>
      <c r="U25" s="235"/>
      <c r="V25" s="235"/>
      <c r="W25" s="235"/>
      <c r="X25" s="235"/>
      <c r="Y25" s="235"/>
      <c r="Z25" s="235"/>
      <c r="AA25" s="235"/>
      <c r="AB25" s="235"/>
      <c r="AC25" s="235"/>
      <c r="AD25" s="235"/>
      <c r="AE25" s="235"/>
      <c r="AF25" s="235"/>
      <c r="AG25" s="235"/>
      <c r="AH25" s="235"/>
    </row>
    <row r="26" spans="1:52" hidden="1" x14ac:dyDescent="0.25">
      <c r="A26" s="235" t="s">
        <v>33</v>
      </c>
      <c r="B26" s="235"/>
      <c r="C26" s="235" t="s">
        <v>25</v>
      </c>
      <c r="D26" s="235">
        <v>0.1</v>
      </c>
      <c r="E26" s="235">
        <v>0.05</v>
      </c>
      <c r="F26" s="235">
        <v>0.1</v>
      </c>
      <c r="G26" s="235">
        <v>0.1</v>
      </c>
      <c r="H26" s="235">
        <v>0.1</v>
      </c>
      <c r="I26" s="235">
        <v>0.3</v>
      </c>
      <c r="J26" s="234">
        <v>0.05</v>
      </c>
      <c r="K26" s="234">
        <v>0.05</v>
      </c>
      <c r="L26" s="234">
        <v>0.2</v>
      </c>
      <c r="M26" s="236">
        <v>0.1</v>
      </c>
      <c r="N26" s="235">
        <f t="shared" ref="N26:W26" si="1">D26</f>
        <v>0.1</v>
      </c>
      <c r="O26" s="235">
        <f t="shared" si="1"/>
        <v>0.05</v>
      </c>
      <c r="P26" s="235">
        <f t="shared" si="1"/>
        <v>0.1</v>
      </c>
      <c r="Q26" s="235">
        <f t="shared" si="1"/>
        <v>0.1</v>
      </c>
      <c r="R26" s="235">
        <f t="shared" si="1"/>
        <v>0.1</v>
      </c>
      <c r="S26" s="235">
        <f t="shared" si="1"/>
        <v>0.3</v>
      </c>
      <c r="T26" s="235">
        <f t="shared" si="1"/>
        <v>0.05</v>
      </c>
      <c r="U26" s="235">
        <f t="shared" si="1"/>
        <v>0.05</v>
      </c>
      <c r="V26" s="235">
        <f t="shared" si="1"/>
        <v>0.2</v>
      </c>
      <c r="W26" s="235">
        <f t="shared" si="1"/>
        <v>0.1</v>
      </c>
      <c r="X26" s="235"/>
      <c r="Y26" s="235"/>
      <c r="Z26" s="235"/>
      <c r="AA26" s="235"/>
      <c r="AB26" s="235"/>
      <c r="AC26" s="235"/>
      <c r="AD26" s="235"/>
      <c r="AE26" s="235"/>
      <c r="AF26" s="235"/>
      <c r="AG26" s="235"/>
      <c r="AH26" s="235"/>
    </row>
    <row r="27" spans="1:52" hidden="1" x14ac:dyDescent="0.25">
      <c r="A27" s="235"/>
      <c r="B27" s="235"/>
      <c r="C27" s="235" t="s">
        <v>26</v>
      </c>
      <c r="D27" s="235">
        <v>0.05</v>
      </c>
      <c r="E27" s="235">
        <v>0.01</v>
      </c>
      <c r="F27" s="235">
        <v>0.02</v>
      </c>
      <c r="G27" s="235"/>
      <c r="H27" s="235"/>
      <c r="I27" s="235"/>
      <c r="J27" s="234">
        <v>0.02</v>
      </c>
      <c r="K27" s="234">
        <v>0.1</v>
      </c>
      <c r="L27" s="234">
        <v>0.05</v>
      </c>
      <c r="M27" s="236">
        <v>0.1</v>
      </c>
      <c r="N27" s="235">
        <f t="shared" ref="N27:N28" si="2">D27</f>
        <v>0.05</v>
      </c>
      <c r="O27" s="235">
        <f>E27</f>
        <v>0.01</v>
      </c>
      <c r="P27" s="235">
        <f>F27</f>
        <v>0.02</v>
      </c>
      <c r="Q27" s="235"/>
      <c r="R27" s="235"/>
      <c r="S27" s="235"/>
      <c r="T27" s="235">
        <f>J27</f>
        <v>0.02</v>
      </c>
      <c r="U27" s="235">
        <f>K27</f>
        <v>0.1</v>
      </c>
      <c r="V27" s="235">
        <f>L27</f>
        <v>0.05</v>
      </c>
      <c r="W27" s="235">
        <f>M27</f>
        <v>0.1</v>
      </c>
      <c r="X27" s="235"/>
      <c r="Y27" s="235"/>
      <c r="Z27" s="235"/>
      <c r="AA27" s="235"/>
      <c r="AB27" s="235"/>
      <c r="AC27" s="235"/>
      <c r="AD27" s="235"/>
      <c r="AE27" s="235"/>
      <c r="AF27" s="235"/>
      <c r="AG27" s="235"/>
      <c r="AH27" s="235"/>
    </row>
    <row r="28" spans="1:52" hidden="1" x14ac:dyDescent="0.25">
      <c r="A28" s="235"/>
      <c r="B28" s="235"/>
      <c r="C28" s="235" t="s">
        <v>27</v>
      </c>
      <c r="D28" s="235">
        <v>0.01</v>
      </c>
      <c r="E28" s="235"/>
      <c r="F28" s="235"/>
      <c r="G28" s="235">
        <v>0.05</v>
      </c>
      <c r="H28" s="235">
        <v>0.05</v>
      </c>
      <c r="I28" s="235"/>
      <c r="J28" s="235"/>
      <c r="K28" s="235"/>
      <c r="L28" s="234">
        <v>0.15</v>
      </c>
      <c r="M28" s="236"/>
      <c r="N28" s="235">
        <f t="shared" si="2"/>
        <v>0.01</v>
      </c>
      <c r="O28" s="235"/>
      <c r="P28" s="235"/>
      <c r="Q28" s="235">
        <f>G28</f>
        <v>0.05</v>
      </c>
      <c r="R28" s="235">
        <f>H28</f>
        <v>0.05</v>
      </c>
      <c r="S28" s="235"/>
      <c r="T28" s="235"/>
      <c r="U28" s="235"/>
      <c r="V28" s="235">
        <v>0.1</v>
      </c>
      <c r="W28" s="235"/>
      <c r="X28" s="235"/>
      <c r="Y28" s="235"/>
      <c r="Z28" s="235"/>
      <c r="AA28" s="235"/>
      <c r="AB28" s="235"/>
      <c r="AC28" s="235"/>
      <c r="AD28" s="235"/>
      <c r="AE28" s="235"/>
      <c r="AF28" s="235"/>
      <c r="AG28" s="235"/>
      <c r="AH28" s="235"/>
      <c r="AZ28" s="53"/>
    </row>
    <row r="29" spans="1:52" hidden="1" x14ac:dyDescent="0.25">
      <c r="A29" s="235"/>
      <c r="B29" s="235"/>
      <c r="C29" s="235"/>
      <c r="D29" s="235"/>
      <c r="E29" s="235"/>
      <c r="F29" s="235"/>
      <c r="G29" s="235"/>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Z29" s="53"/>
    </row>
    <row r="30" spans="1:52" x14ac:dyDescent="0.25">
      <c r="A30" s="235" t="s">
        <v>42</v>
      </c>
      <c r="B30" s="235"/>
      <c r="C30" s="235"/>
      <c r="D30" s="247">
        <f>AF5</f>
        <v>0</v>
      </c>
      <c r="E30" s="248">
        <f>AF6</f>
        <v>0</v>
      </c>
      <c r="F30" s="248">
        <f>AF7</f>
        <v>929.625</v>
      </c>
      <c r="G30" s="248">
        <f>AF8</f>
        <v>2110.5</v>
      </c>
      <c r="H30" s="248">
        <f>AF9</f>
        <v>2110.5</v>
      </c>
      <c r="I30" s="248">
        <f>AF10</f>
        <v>1306.5</v>
      </c>
      <c r="J30" s="248">
        <f>AF11</f>
        <v>120.6</v>
      </c>
      <c r="K30" s="248">
        <f>AF12</f>
        <v>844.2</v>
      </c>
      <c r="L30" s="248">
        <f>AF13</f>
        <v>1809</v>
      </c>
      <c r="M30" s="249">
        <f>AF14</f>
        <v>854.25</v>
      </c>
      <c r="N30" s="248">
        <f>AF15</f>
        <v>0</v>
      </c>
      <c r="O30" s="248">
        <f>AF16</f>
        <v>0</v>
      </c>
      <c r="P30" s="248">
        <f>AF17</f>
        <v>4350</v>
      </c>
      <c r="Q30" s="248">
        <f>AF18</f>
        <v>10500</v>
      </c>
      <c r="R30" s="248">
        <f>AF19</f>
        <v>10500</v>
      </c>
      <c r="S30" s="248">
        <f>AF20</f>
        <v>6500</v>
      </c>
      <c r="T30" s="248">
        <f>AF21</f>
        <v>600</v>
      </c>
      <c r="U30" s="248">
        <f>AF22</f>
        <v>4250</v>
      </c>
      <c r="V30" s="248">
        <f>AF23</f>
        <v>9200</v>
      </c>
      <c r="W30" s="249">
        <f>AF24</f>
        <v>3000</v>
      </c>
      <c r="X30" s="235"/>
      <c r="Y30" s="235"/>
      <c r="Z30" s="235"/>
      <c r="AA30" s="235"/>
      <c r="AB30" s="235"/>
      <c r="AC30" s="235"/>
      <c r="AD30" s="235"/>
      <c r="AE30" s="235"/>
      <c r="AF30" s="235"/>
      <c r="AG30" s="235"/>
      <c r="AH30" s="235"/>
      <c r="AZ30" s="53"/>
    </row>
    <row r="31" spans="1:52" x14ac:dyDescent="0.25">
      <c r="A31" s="234" t="s">
        <v>148</v>
      </c>
      <c r="B31" s="235"/>
      <c r="C31" s="235"/>
      <c r="D31" s="258">
        <f t="array" ref="D31:W31">TRANSPOSE(MMULT(MINVERSE(_xlfn.MUNIT(20)-D5:W24),AF5:AF24))</f>
        <v>369.84116919936451</v>
      </c>
      <c r="E31" s="259">
        <v>764.28086351586853</v>
      </c>
      <c r="F31" s="259">
        <v>2861.2241790942749</v>
      </c>
      <c r="G31" s="259">
        <v>2842.9198228751493</v>
      </c>
      <c r="H31" s="259">
        <v>2842.9198228751493</v>
      </c>
      <c r="I31" s="259">
        <v>1837.497820255121</v>
      </c>
      <c r="J31" s="259">
        <v>649.12329036011636</v>
      </c>
      <c r="K31" s="259">
        <v>2389.0941679157181</v>
      </c>
      <c r="L31" s="259">
        <v>2492.1869869875263</v>
      </c>
      <c r="M31" s="260">
        <v>1259.1211188418856</v>
      </c>
      <c r="N31" s="259">
        <v>1701.5924668632824</v>
      </c>
      <c r="O31" s="259">
        <v>3430.4230644901963</v>
      </c>
      <c r="P31" s="259">
        <v>10374.906967224995</v>
      </c>
      <c r="Q31" s="259">
        <v>13684.323168628513</v>
      </c>
      <c r="R31" s="259">
        <v>13684.323168628513</v>
      </c>
      <c r="S31" s="259">
        <v>9009.9866376790415</v>
      </c>
      <c r="T31" s="259">
        <v>2899.2544754968972</v>
      </c>
      <c r="U31" s="259">
        <v>11219.019511114628</v>
      </c>
      <c r="V31" s="259">
        <v>12442.566611948232</v>
      </c>
      <c r="W31" s="260">
        <v>4811.1131409657301</v>
      </c>
      <c r="X31" s="235"/>
      <c r="Y31" s="235"/>
      <c r="Z31" s="235"/>
      <c r="AA31" s="235"/>
      <c r="AB31" s="235"/>
      <c r="AC31" s="235"/>
      <c r="AD31" s="235"/>
      <c r="AE31" s="235"/>
      <c r="AF31" s="235"/>
      <c r="AG31" s="235"/>
      <c r="AH31" s="235"/>
      <c r="AZ31" s="53"/>
    </row>
    <row r="32" spans="1:52" x14ac:dyDescent="0.25">
      <c r="A32" s="235"/>
      <c r="B32" s="235"/>
      <c r="C32" s="235"/>
      <c r="D32" s="235"/>
      <c r="E32" s="235"/>
      <c r="F32" s="235"/>
      <c r="G32" s="235"/>
      <c r="H32" s="235"/>
      <c r="I32" s="235"/>
      <c r="J32" s="235"/>
      <c r="K32" s="235"/>
      <c r="L32" s="235"/>
      <c r="M32" s="235"/>
      <c r="N32" s="235"/>
      <c r="O32" s="235"/>
      <c r="P32" s="235"/>
      <c r="Q32" s="235"/>
      <c r="R32" s="235"/>
      <c r="S32" s="235"/>
      <c r="T32" s="235"/>
      <c r="U32" s="235"/>
      <c r="V32" s="235"/>
      <c r="W32" s="235"/>
      <c r="X32" s="235"/>
      <c r="Y32" s="235"/>
      <c r="Z32" s="235"/>
      <c r="AA32" s="235"/>
      <c r="AB32" s="235"/>
      <c r="AC32" s="235"/>
      <c r="AD32" s="235"/>
      <c r="AE32" s="235"/>
      <c r="AF32" s="235"/>
      <c r="AG32" s="235"/>
      <c r="AH32" s="235"/>
      <c r="AZ32" s="53"/>
    </row>
    <row r="33" spans="1:52" hidden="1" x14ac:dyDescent="0.25">
      <c r="A33" s="235"/>
      <c r="B33" s="235"/>
      <c r="C33" s="235" t="s">
        <v>28</v>
      </c>
      <c r="D33" s="235"/>
      <c r="E33" s="235"/>
      <c r="F33" s="235"/>
      <c r="G33" s="235"/>
      <c r="H33" s="235"/>
      <c r="I33" s="235"/>
      <c r="J33" s="235"/>
      <c r="K33" s="235"/>
      <c r="L33" s="235"/>
      <c r="M33" s="236"/>
      <c r="N33" s="235"/>
      <c r="O33" s="235"/>
      <c r="P33" s="235"/>
      <c r="Q33" s="235"/>
      <c r="R33" s="235"/>
      <c r="S33" s="235"/>
      <c r="T33" s="235"/>
      <c r="U33" s="235"/>
      <c r="V33" s="235"/>
      <c r="W33" s="235"/>
      <c r="X33" s="235"/>
      <c r="Y33" s="235"/>
      <c r="Z33" s="235"/>
      <c r="AA33" s="235"/>
      <c r="AB33" s="235"/>
      <c r="AC33" s="235"/>
      <c r="AD33" s="235"/>
      <c r="AE33" s="235"/>
      <c r="AF33" s="235"/>
      <c r="AG33" s="235"/>
      <c r="AH33" s="235"/>
      <c r="AZ33" s="53"/>
    </row>
    <row r="34" spans="1:52" hidden="1" x14ac:dyDescent="0.25">
      <c r="A34" s="235"/>
      <c r="B34" s="235"/>
      <c r="C34" s="235" t="s">
        <v>29</v>
      </c>
      <c r="D34" s="235"/>
      <c r="E34" s="235"/>
      <c r="F34" s="235"/>
      <c r="G34" s="235"/>
      <c r="H34" s="235"/>
      <c r="I34" s="235"/>
      <c r="J34" s="235"/>
      <c r="K34" s="235"/>
      <c r="L34" s="235"/>
      <c r="M34" s="236"/>
      <c r="N34" s="235"/>
      <c r="O34" s="235"/>
      <c r="P34" s="235"/>
      <c r="Q34" s="235"/>
      <c r="R34" s="235"/>
      <c r="S34" s="235"/>
      <c r="T34" s="235"/>
      <c r="U34" s="235"/>
      <c r="V34" s="235"/>
      <c r="W34" s="235"/>
      <c r="X34" s="235"/>
      <c r="Y34" s="235"/>
      <c r="Z34" s="235"/>
      <c r="AA34" s="235"/>
      <c r="AB34" s="235"/>
      <c r="AC34" s="235"/>
      <c r="AD34" s="235"/>
      <c r="AE34" s="235"/>
      <c r="AF34" s="235"/>
      <c r="AG34" s="235"/>
      <c r="AH34" s="235"/>
      <c r="AZ34" s="53"/>
    </row>
    <row r="35" spans="1:52" hidden="1" x14ac:dyDescent="0.25">
      <c r="A35" s="235"/>
      <c r="B35" s="235"/>
      <c r="C35" s="235" t="s">
        <v>30</v>
      </c>
      <c r="D35" s="235"/>
      <c r="E35" s="235"/>
      <c r="F35" s="235"/>
      <c r="G35" s="235"/>
      <c r="H35" s="235"/>
      <c r="I35" s="235"/>
      <c r="J35" s="235"/>
      <c r="K35" s="235"/>
      <c r="L35" s="235"/>
      <c r="M35" s="236"/>
      <c r="N35" s="235"/>
      <c r="O35" s="235"/>
      <c r="P35" s="235"/>
      <c r="Q35" s="235"/>
      <c r="R35" s="235"/>
      <c r="S35" s="235"/>
      <c r="T35" s="235"/>
      <c r="U35" s="235"/>
      <c r="V35" s="235"/>
      <c r="W35" s="235"/>
      <c r="X35" s="235"/>
      <c r="Y35" s="235"/>
      <c r="Z35" s="235"/>
      <c r="AA35" s="235"/>
      <c r="AB35" s="235"/>
      <c r="AC35" s="235"/>
      <c r="AD35" s="235"/>
      <c r="AE35" s="235"/>
      <c r="AF35" s="235"/>
      <c r="AG35" s="235"/>
      <c r="AH35" s="235"/>
      <c r="AZ35" s="53"/>
    </row>
    <row r="36" spans="1:52" hidden="1" x14ac:dyDescent="0.25">
      <c r="A36" s="235"/>
      <c r="B36" s="235"/>
      <c r="C36" s="235" t="s">
        <v>31</v>
      </c>
      <c r="D36" s="235"/>
      <c r="E36" s="235"/>
      <c r="F36" s="235"/>
      <c r="G36" s="235"/>
      <c r="H36" s="235"/>
      <c r="I36" s="235"/>
      <c r="J36" s="235"/>
      <c r="K36" s="235"/>
      <c r="L36" s="235"/>
      <c r="M36" s="236"/>
      <c r="N36" s="235"/>
      <c r="O36" s="235"/>
      <c r="P36" s="235"/>
      <c r="Q36" s="235"/>
      <c r="R36" s="235"/>
      <c r="S36" s="235"/>
      <c r="T36" s="235"/>
      <c r="U36" s="235"/>
      <c r="V36" s="235"/>
      <c r="W36" s="235"/>
      <c r="X36" s="235"/>
      <c r="Y36" s="235"/>
      <c r="Z36" s="235"/>
      <c r="AA36" s="235"/>
      <c r="AB36" s="235"/>
      <c r="AC36" s="235"/>
      <c r="AD36" s="235"/>
      <c r="AE36" s="235"/>
      <c r="AF36" s="235"/>
      <c r="AG36" s="235"/>
      <c r="AH36" s="235"/>
      <c r="AZ36" s="53"/>
    </row>
    <row r="37" spans="1:52" hidden="1" x14ac:dyDescent="0.25">
      <c r="A37" s="235"/>
      <c r="B37" s="235"/>
      <c r="C37" s="235" t="s">
        <v>32</v>
      </c>
      <c r="D37" s="235"/>
      <c r="E37" s="235"/>
      <c r="F37" s="235"/>
      <c r="G37" s="235"/>
      <c r="H37" s="235"/>
      <c r="I37" s="235"/>
      <c r="J37" s="235"/>
      <c r="K37" s="235"/>
      <c r="L37" s="235"/>
      <c r="M37" s="236"/>
      <c r="N37" s="235"/>
      <c r="O37" s="235"/>
      <c r="P37" s="235"/>
      <c r="Q37" s="235"/>
      <c r="R37" s="235"/>
      <c r="S37" s="235"/>
      <c r="T37" s="235"/>
      <c r="U37" s="235"/>
      <c r="V37" s="235"/>
      <c r="W37" s="235"/>
      <c r="X37" s="235"/>
      <c r="Y37" s="235"/>
      <c r="Z37" s="235"/>
      <c r="AA37" s="235"/>
      <c r="AB37" s="235"/>
      <c r="AC37" s="235"/>
      <c r="AD37" s="235"/>
      <c r="AE37" s="235"/>
      <c r="AF37" s="235"/>
      <c r="AG37" s="235"/>
      <c r="AH37" s="235"/>
      <c r="AZ37" s="53"/>
    </row>
    <row r="38" spans="1:52" s="5" customFormat="1" hidden="1" x14ac:dyDescent="0.25">
      <c r="A38" s="235"/>
      <c r="B38" s="235"/>
      <c r="C38" s="235"/>
      <c r="D38" s="235"/>
      <c r="E38" s="235"/>
      <c r="F38" s="235"/>
      <c r="G38" s="235"/>
      <c r="H38" s="235"/>
      <c r="I38" s="235"/>
      <c r="J38" s="235"/>
      <c r="K38" s="235"/>
      <c r="L38" s="235"/>
      <c r="M38" s="234"/>
      <c r="N38" s="235"/>
      <c r="O38" s="235"/>
      <c r="P38" s="235"/>
      <c r="Q38" s="235"/>
      <c r="R38" s="235"/>
      <c r="S38" s="235"/>
      <c r="T38" s="235"/>
      <c r="U38" s="235"/>
      <c r="V38" s="235"/>
      <c r="W38" s="235"/>
      <c r="X38" s="235"/>
      <c r="Y38" s="235"/>
      <c r="Z38" s="235"/>
      <c r="AA38" s="235"/>
      <c r="AB38" s="235"/>
      <c r="AC38" s="235"/>
      <c r="AD38" s="235"/>
      <c r="AE38" s="235"/>
      <c r="AF38" s="235"/>
      <c r="AG38" s="235"/>
      <c r="AH38" s="235"/>
      <c r="AZ38" s="73"/>
    </row>
    <row r="39" spans="1:52" x14ac:dyDescent="0.25">
      <c r="A39" s="235" t="s">
        <v>83</v>
      </c>
      <c r="B39" s="235"/>
      <c r="C39" s="235"/>
      <c r="D39" s="235"/>
      <c r="E39" s="235"/>
      <c r="F39" s="235"/>
      <c r="G39" s="235"/>
      <c r="H39" s="235"/>
      <c r="I39" s="235"/>
      <c r="J39" s="235"/>
      <c r="K39" s="235"/>
      <c r="L39" s="235"/>
      <c r="M39" s="235"/>
      <c r="N39" s="235"/>
      <c r="O39" s="235"/>
      <c r="P39" s="235"/>
      <c r="Q39" s="235"/>
      <c r="R39" s="235"/>
      <c r="S39" s="235"/>
      <c r="T39" s="235"/>
      <c r="U39" s="235"/>
      <c r="V39" s="235"/>
      <c r="W39" s="235"/>
      <c r="X39" s="235"/>
      <c r="Y39" s="235"/>
      <c r="Z39" s="235"/>
      <c r="AA39" s="235"/>
      <c r="AB39" s="235"/>
      <c r="AC39" s="235"/>
      <c r="AD39" s="235"/>
      <c r="AE39" s="235"/>
      <c r="AF39" s="235"/>
      <c r="AG39" s="235"/>
      <c r="AH39" s="235"/>
      <c r="AZ39" s="53"/>
    </row>
    <row r="40" spans="1:52" x14ac:dyDescent="0.25">
      <c r="A40" s="235"/>
      <c r="B40" s="235" t="s">
        <v>45</v>
      </c>
      <c r="C40" s="235"/>
      <c r="D40" s="247">
        <v>1.2</v>
      </c>
      <c r="E40" s="248">
        <v>1</v>
      </c>
      <c r="F40" s="248">
        <v>1</v>
      </c>
      <c r="G40" s="248">
        <v>0.5</v>
      </c>
      <c r="H40" s="248">
        <v>0.5</v>
      </c>
      <c r="I40" s="248">
        <v>0.3</v>
      </c>
      <c r="J40" s="248">
        <v>0.5</v>
      </c>
      <c r="K40" s="248">
        <v>1.2</v>
      </c>
      <c r="L40" s="248">
        <v>0.7</v>
      </c>
      <c r="M40" s="249">
        <v>0.8</v>
      </c>
      <c r="N40" s="248">
        <f t="shared" ref="N40:W43" si="3">D40</f>
        <v>1.2</v>
      </c>
      <c r="O40" s="248">
        <f t="shared" si="3"/>
        <v>1</v>
      </c>
      <c r="P40" s="248">
        <f t="shared" si="3"/>
        <v>1</v>
      </c>
      <c r="Q40" s="248">
        <f t="shared" si="3"/>
        <v>0.5</v>
      </c>
      <c r="R40" s="248">
        <f t="shared" si="3"/>
        <v>0.5</v>
      </c>
      <c r="S40" s="248">
        <f t="shared" si="3"/>
        <v>0.3</v>
      </c>
      <c r="T40" s="248">
        <f t="shared" si="3"/>
        <v>0.5</v>
      </c>
      <c r="U40" s="248">
        <f t="shared" si="3"/>
        <v>1.2</v>
      </c>
      <c r="V40" s="248">
        <f t="shared" si="3"/>
        <v>0.7</v>
      </c>
      <c r="W40" s="249">
        <f t="shared" si="3"/>
        <v>0.8</v>
      </c>
      <c r="X40" s="235"/>
      <c r="Y40" s="235"/>
      <c r="Z40" s="235"/>
      <c r="AA40" s="235"/>
      <c r="AB40" s="235"/>
      <c r="AC40" s="235" t="s">
        <v>55</v>
      </c>
      <c r="AD40" s="235"/>
      <c r="AE40" s="235"/>
      <c r="AF40" s="235"/>
      <c r="AG40" s="235"/>
      <c r="AH40" s="235"/>
      <c r="AZ40" s="53"/>
    </row>
    <row r="41" spans="1:52" x14ac:dyDescent="0.25">
      <c r="A41" s="235"/>
      <c r="B41" s="235" t="s">
        <v>47</v>
      </c>
      <c r="C41" s="235"/>
      <c r="D41" s="250">
        <f>(SUM(D6:D8)*$AC$41)/$Z$41</f>
        <v>4.0000000000000008E-2</v>
      </c>
      <c r="E41" s="219">
        <f>(SUM(E6:E8)*$AC$41)/$Z$41</f>
        <v>0.05</v>
      </c>
      <c r="F41" s="219">
        <f>(SUM(F6:F8)*$AC$41)/$Z$41</f>
        <v>0.12000000000000002</v>
      </c>
      <c r="G41" s="261">
        <f>Substitution_total!V10/G31</f>
        <v>48.851685370850461</v>
      </c>
      <c r="H41" s="219">
        <f t="shared" ref="H41:M41" si="4">(SUM(H6:H8)*$AC$41)/$Z$41</f>
        <v>6.2000000000000013E-2</v>
      </c>
      <c r="I41" s="219">
        <f t="shared" si="4"/>
        <v>6.7999999999999991E-2</v>
      </c>
      <c r="J41" s="219">
        <f t="shared" si="4"/>
        <v>6.7999999999999991E-2</v>
      </c>
      <c r="K41" s="219">
        <f t="shared" si="4"/>
        <v>0.05</v>
      </c>
      <c r="L41" s="219">
        <f t="shared" si="4"/>
        <v>2.2000000000000002E-2</v>
      </c>
      <c r="M41" s="251">
        <f t="shared" si="4"/>
        <v>2.4000000000000004E-2</v>
      </c>
      <c r="N41" s="219">
        <f>D41</f>
        <v>4.0000000000000008E-2</v>
      </c>
      <c r="O41" s="219">
        <f t="shared" si="3"/>
        <v>0.05</v>
      </c>
      <c r="P41" s="219">
        <f>F41</f>
        <v>0.12000000000000002</v>
      </c>
      <c r="Q41" s="219">
        <f>G41</f>
        <v>48.851685370850461</v>
      </c>
      <c r="R41" s="219">
        <f t="shared" si="3"/>
        <v>6.2000000000000013E-2</v>
      </c>
      <c r="S41" s="219">
        <f t="shared" si="3"/>
        <v>6.7999999999999991E-2</v>
      </c>
      <c r="T41" s="219">
        <f t="shared" si="3"/>
        <v>6.7999999999999991E-2</v>
      </c>
      <c r="U41" s="219">
        <f t="shared" si="3"/>
        <v>0.05</v>
      </c>
      <c r="V41" s="219">
        <f t="shared" si="3"/>
        <v>2.2000000000000002E-2</v>
      </c>
      <c r="W41" s="251">
        <f t="shared" si="3"/>
        <v>2.4000000000000004E-2</v>
      </c>
      <c r="X41" s="235"/>
      <c r="Y41" s="235" t="s">
        <v>49</v>
      </c>
      <c r="Z41" s="235">
        <v>1</v>
      </c>
      <c r="AA41" s="235" t="s">
        <v>50</v>
      </c>
      <c r="AB41" s="235"/>
      <c r="AC41" s="235">
        <v>0.4</v>
      </c>
      <c r="AD41" s="235"/>
      <c r="AE41" s="235"/>
      <c r="AF41" s="235"/>
      <c r="AG41" s="235"/>
      <c r="AH41" s="235"/>
      <c r="AZ41" s="53"/>
    </row>
    <row r="42" spans="1:52" x14ac:dyDescent="0.25">
      <c r="A42" s="235"/>
      <c r="B42" s="235" t="s">
        <v>101</v>
      </c>
      <c r="C42" s="235"/>
      <c r="D42" s="250">
        <f>(SUM(D6:D8)*$AC$42)/$Z$42</f>
        <v>0.13333333333333336</v>
      </c>
      <c r="E42" s="219">
        <f t="shared" ref="E42:M42" si="5">(SUM(E6:E8)*$AC$42)/$Z$42</f>
        <v>0.16666666666666669</v>
      </c>
      <c r="F42" s="219">
        <f t="shared" si="5"/>
        <v>0.40000000000000008</v>
      </c>
      <c r="G42" s="261">
        <f>Substitution_total!W10/G31</f>
        <v>78.52126289784465</v>
      </c>
      <c r="H42" s="219">
        <f t="shared" si="5"/>
        <v>0.20666666666666672</v>
      </c>
      <c r="I42" s="219">
        <f t="shared" si="5"/>
        <v>0.22666666666666666</v>
      </c>
      <c r="J42" s="219">
        <f t="shared" si="5"/>
        <v>0.22666666666666666</v>
      </c>
      <c r="K42" s="219">
        <f>(SUM(K6:K8)*$AC$42)/$Z$42</f>
        <v>0.16666666666666669</v>
      </c>
      <c r="L42" s="219">
        <f t="shared" si="5"/>
        <v>7.3333333333333348E-2</v>
      </c>
      <c r="M42" s="251">
        <f t="shared" si="5"/>
        <v>8.0000000000000016E-2</v>
      </c>
      <c r="N42" s="219">
        <f>D42</f>
        <v>0.13333333333333336</v>
      </c>
      <c r="O42" s="219">
        <f t="shared" si="3"/>
        <v>0.16666666666666669</v>
      </c>
      <c r="P42" s="219">
        <f t="shared" si="3"/>
        <v>0.40000000000000008</v>
      </c>
      <c r="Q42" s="219">
        <f t="shared" si="3"/>
        <v>78.52126289784465</v>
      </c>
      <c r="R42" s="219">
        <f t="shared" si="3"/>
        <v>0.20666666666666672</v>
      </c>
      <c r="S42" s="219">
        <f t="shared" si="3"/>
        <v>0.22666666666666666</v>
      </c>
      <c r="T42" s="219">
        <f t="shared" si="3"/>
        <v>0.22666666666666666</v>
      </c>
      <c r="U42" s="219">
        <f t="shared" si="3"/>
        <v>0.16666666666666669</v>
      </c>
      <c r="V42" s="219">
        <f t="shared" si="3"/>
        <v>7.3333333333333348E-2</v>
      </c>
      <c r="W42" s="251">
        <f t="shared" si="3"/>
        <v>8.0000000000000016E-2</v>
      </c>
      <c r="X42" s="235"/>
      <c r="Y42" s="235" t="s">
        <v>105</v>
      </c>
      <c r="Z42" s="235">
        <v>0.3</v>
      </c>
      <c r="AA42" s="235" t="s">
        <v>106</v>
      </c>
      <c r="AB42" s="235"/>
      <c r="AC42" s="235">
        <v>0.4</v>
      </c>
      <c r="AD42" s="235"/>
      <c r="AE42" s="235"/>
      <c r="AF42" s="235"/>
      <c r="AG42" s="235"/>
      <c r="AH42" s="235"/>
      <c r="AZ42" s="53"/>
    </row>
    <row r="43" spans="1:52" x14ac:dyDescent="0.25">
      <c r="A43" s="235"/>
      <c r="B43" s="235" t="s">
        <v>48</v>
      </c>
      <c r="C43" s="235"/>
      <c r="D43" s="252">
        <f>(SUM(D6:D8)*$AC$43)/$Z$43</f>
        <v>4.0000000000000008E-2</v>
      </c>
      <c r="E43" s="253">
        <f>(SUM(E6:E8)*$AC$43)/$Z$43</f>
        <v>0.05</v>
      </c>
      <c r="F43" s="253">
        <f t="shared" ref="F43:M43" si="6">(SUM(F6:F8)*$AC$43)/$Z$43</f>
        <v>0.12000000000000002</v>
      </c>
      <c r="G43" s="262">
        <f>Substitution_total!X10/G31</f>
        <v>4.3442351476785239</v>
      </c>
      <c r="H43" s="253">
        <f t="shared" si="6"/>
        <v>6.2000000000000013E-2</v>
      </c>
      <c r="I43" s="253">
        <f t="shared" si="6"/>
        <v>6.7999999999999991E-2</v>
      </c>
      <c r="J43" s="253">
        <f t="shared" si="6"/>
        <v>6.7999999999999991E-2</v>
      </c>
      <c r="K43" s="253">
        <f t="shared" si="6"/>
        <v>0.05</v>
      </c>
      <c r="L43" s="253">
        <f t="shared" si="6"/>
        <v>2.2000000000000002E-2</v>
      </c>
      <c r="M43" s="254">
        <f t="shared" si="6"/>
        <v>2.4000000000000004E-2</v>
      </c>
      <c r="N43" s="253">
        <f>D43</f>
        <v>4.0000000000000008E-2</v>
      </c>
      <c r="O43" s="253">
        <f>E43</f>
        <v>0.05</v>
      </c>
      <c r="P43" s="253">
        <f>F43</f>
        <v>0.12000000000000002</v>
      </c>
      <c r="Q43" s="253">
        <f>G43</f>
        <v>4.3442351476785239</v>
      </c>
      <c r="R43" s="253">
        <f t="shared" si="3"/>
        <v>6.2000000000000013E-2</v>
      </c>
      <c r="S43" s="253">
        <f t="shared" si="3"/>
        <v>6.7999999999999991E-2</v>
      </c>
      <c r="T43" s="253">
        <f t="shared" si="3"/>
        <v>6.7999999999999991E-2</v>
      </c>
      <c r="U43" s="253">
        <f t="shared" si="3"/>
        <v>0.05</v>
      </c>
      <c r="V43" s="253">
        <f t="shared" si="3"/>
        <v>2.2000000000000002E-2</v>
      </c>
      <c r="W43" s="254">
        <f t="shared" si="3"/>
        <v>2.4000000000000004E-2</v>
      </c>
      <c r="X43" s="235"/>
      <c r="Y43" s="235" t="s">
        <v>51</v>
      </c>
      <c r="Z43" s="235">
        <v>0.5</v>
      </c>
      <c r="AA43" s="235" t="s">
        <v>52</v>
      </c>
      <c r="AB43" s="235"/>
      <c r="AC43" s="235">
        <v>0.2</v>
      </c>
      <c r="AD43" s="235"/>
      <c r="AE43" s="235"/>
      <c r="AF43" s="235"/>
      <c r="AG43" s="235"/>
      <c r="AH43" s="235"/>
      <c r="AZ43" s="53"/>
    </row>
    <row r="44" spans="1:52" x14ac:dyDescent="0.25">
      <c r="A44" s="235"/>
      <c r="B44" s="235"/>
      <c r="C44" s="235"/>
      <c r="D44" s="235"/>
      <c r="E44" s="235"/>
      <c r="F44" s="235"/>
      <c r="G44" s="235"/>
      <c r="H44" s="235"/>
      <c r="I44" s="235"/>
      <c r="J44" s="235"/>
      <c r="K44" s="235"/>
      <c r="L44" s="235"/>
      <c r="M44" s="235"/>
      <c r="N44" s="235"/>
      <c r="O44" s="235"/>
      <c r="P44" s="235"/>
      <c r="Q44" s="235"/>
      <c r="R44" s="235"/>
      <c r="S44" s="235"/>
      <c r="T44" s="235"/>
      <c r="U44" s="235"/>
      <c r="V44" s="235"/>
      <c r="W44" s="235"/>
      <c r="X44" s="235"/>
      <c r="Y44" s="235"/>
      <c r="Z44" s="235"/>
      <c r="AA44" s="235"/>
      <c r="AB44" s="235"/>
      <c r="AC44" s="235"/>
      <c r="AD44" s="235"/>
      <c r="AE44" s="235"/>
      <c r="AF44" s="235"/>
      <c r="AG44" s="235"/>
      <c r="AH44" s="235"/>
      <c r="AZ44" s="53"/>
    </row>
    <row r="45" spans="1:52" x14ac:dyDescent="0.25">
      <c r="A45" s="235" t="s">
        <v>36</v>
      </c>
      <c r="B45" s="235"/>
      <c r="C45" s="235"/>
      <c r="D45" s="247">
        <f>D40*D31</f>
        <v>443.8094030392374</v>
      </c>
      <c r="E45" s="248">
        <f t="shared" ref="E45:W45" si="7">E40*E31</f>
        <v>764.28086351586853</v>
      </c>
      <c r="F45" s="248">
        <f t="shared" si="7"/>
        <v>2861.2241790942749</v>
      </c>
      <c r="G45" s="248">
        <f t="shared" si="7"/>
        <v>1421.4599114375746</v>
      </c>
      <c r="H45" s="248">
        <f t="shared" si="7"/>
        <v>1421.4599114375746</v>
      </c>
      <c r="I45" s="248">
        <f t="shared" si="7"/>
        <v>551.24934607653631</v>
      </c>
      <c r="J45" s="248">
        <f t="shared" si="7"/>
        <v>324.56164518005818</v>
      </c>
      <c r="K45" s="248">
        <f t="shared" si="7"/>
        <v>2866.9130014988618</v>
      </c>
      <c r="L45" s="248">
        <f t="shared" si="7"/>
        <v>1744.5308908912684</v>
      </c>
      <c r="M45" s="249">
        <f t="shared" si="7"/>
        <v>1007.2968950735085</v>
      </c>
      <c r="N45" s="248">
        <f t="shared" si="7"/>
        <v>2041.9109602359388</v>
      </c>
      <c r="O45" s="248">
        <f t="shared" si="7"/>
        <v>3430.4230644901963</v>
      </c>
      <c r="P45" s="248">
        <f t="shared" si="7"/>
        <v>10374.906967224995</v>
      </c>
      <c r="Q45" s="248">
        <f t="shared" si="7"/>
        <v>6842.1615843142563</v>
      </c>
      <c r="R45" s="248">
        <f t="shared" si="7"/>
        <v>6842.1615843142563</v>
      </c>
      <c r="S45" s="248">
        <f t="shared" si="7"/>
        <v>2702.9959913037123</v>
      </c>
      <c r="T45" s="248">
        <f t="shared" si="7"/>
        <v>1449.6272377484486</v>
      </c>
      <c r="U45" s="248">
        <f t="shared" si="7"/>
        <v>13462.823413337554</v>
      </c>
      <c r="V45" s="248">
        <f t="shared" si="7"/>
        <v>8709.7966283637616</v>
      </c>
      <c r="W45" s="249">
        <f t="shared" si="7"/>
        <v>3848.8905127725843</v>
      </c>
      <c r="X45" s="235"/>
      <c r="Y45" s="235"/>
      <c r="Z45" s="235"/>
      <c r="AA45" s="235"/>
      <c r="AB45" s="235"/>
      <c r="AC45" s="235"/>
      <c r="AD45" s="235"/>
      <c r="AE45" s="235"/>
      <c r="AF45" s="235"/>
      <c r="AG45" s="235"/>
      <c r="AH45" s="235"/>
      <c r="AZ45" s="53"/>
    </row>
    <row r="46" spans="1:52" x14ac:dyDescent="0.25">
      <c r="A46" s="235" t="s">
        <v>37</v>
      </c>
      <c r="B46" s="235"/>
      <c r="C46" s="235" t="s">
        <v>102</v>
      </c>
      <c r="D46" s="250">
        <f>D41*D31</f>
        <v>14.793646767974584</v>
      </c>
      <c r="E46" s="219">
        <f t="shared" ref="E46:W46" si="8">E41*E31</f>
        <v>38.214043175793428</v>
      </c>
      <c r="F46" s="219">
        <f t="shared" si="8"/>
        <v>343.34690149131308</v>
      </c>
      <c r="G46" s="219">
        <f t="shared" si="8"/>
        <v>138881.42472165072</v>
      </c>
      <c r="H46" s="219">
        <f t="shared" si="8"/>
        <v>176.26102901825931</v>
      </c>
      <c r="I46" s="219">
        <f t="shared" si="8"/>
        <v>124.94985177734821</v>
      </c>
      <c r="J46" s="219">
        <f t="shared" si="8"/>
        <v>44.140383744487906</v>
      </c>
      <c r="K46" s="219">
        <f t="shared" si="8"/>
        <v>119.45470839578591</v>
      </c>
      <c r="L46" s="219">
        <f t="shared" si="8"/>
        <v>54.828113713725585</v>
      </c>
      <c r="M46" s="251">
        <f t="shared" si="8"/>
        <v>30.218906852205262</v>
      </c>
      <c r="N46" s="219">
        <f t="shared" si="8"/>
        <v>68.06369867453131</v>
      </c>
      <c r="O46" s="219">
        <f t="shared" si="8"/>
        <v>171.52115322450982</v>
      </c>
      <c r="P46" s="219">
        <f t="shared" si="8"/>
        <v>1244.9888360669997</v>
      </c>
      <c r="Q46" s="219">
        <f t="shared" si="8"/>
        <v>668502.24994687957</v>
      </c>
      <c r="R46" s="219">
        <f t="shared" si="8"/>
        <v>848.42803645496792</v>
      </c>
      <c r="S46" s="219">
        <f t="shared" si="8"/>
        <v>612.67909136217474</v>
      </c>
      <c r="T46" s="219">
        <f t="shared" si="8"/>
        <v>197.14930433378899</v>
      </c>
      <c r="U46" s="219">
        <f t="shared" si="8"/>
        <v>560.95097555573136</v>
      </c>
      <c r="V46" s="219">
        <f t="shared" si="8"/>
        <v>273.73646546286113</v>
      </c>
      <c r="W46" s="251">
        <f t="shared" si="8"/>
        <v>115.46671538317754</v>
      </c>
      <c r="X46" s="235"/>
      <c r="Y46" s="235"/>
      <c r="Z46" s="235"/>
      <c r="AA46" s="235"/>
      <c r="AB46" s="235"/>
      <c r="AC46" s="235"/>
      <c r="AD46" s="235"/>
      <c r="AE46" s="235"/>
      <c r="AF46" s="235"/>
      <c r="AG46" s="235"/>
      <c r="AH46" s="235"/>
      <c r="AZ46" s="53"/>
    </row>
    <row r="47" spans="1:52" x14ac:dyDescent="0.25">
      <c r="A47" s="235"/>
      <c r="B47" s="235"/>
      <c r="C47" s="235" t="s">
        <v>103</v>
      </c>
      <c r="D47" s="250">
        <f>D42*D31</f>
        <v>49.312155893248608</v>
      </c>
      <c r="E47" s="219">
        <f t="shared" ref="E47:W47" si="9">E42*E31</f>
        <v>127.38014391931144</v>
      </c>
      <c r="F47" s="219">
        <f t="shared" si="9"/>
        <v>1144.4896716377102</v>
      </c>
      <c r="G47" s="219">
        <f t="shared" si="9"/>
        <v>223229.65480947355</v>
      </c>
      <c r="H47" s="219">
        <f t="shared" si="9"/>
        <v>587.53676339419769</v>
      </c>
      <c r="I47" s="219">
        <f t="shared" si="9"/>
        <v>416.49950592449409</v>
      </c>
      <c r="J47" s="219">
        <f t="shared" si="9"/>
        <v>147.13461248162636</v>
      </c>
      <c r="K47" s="219">
        <f t="shared" si="9"/>
        <v>398.18236131928637</v>
      </c>
      <c r="L47" s="219">
        <f t="shared" si="9"/>
        <v>182.76037904575196</v>
      </c>
      <c r="M47" s="251">
        <f t="shared" si="9"/>
        <v>100.72968950735087</v>
      </c>
      <c r="N47" s="219">
        <f t="shared" si="9"/>
        <v>226.87899558177102</v>
      </c>
      <c r="O47" s="219">
        <f t="shared" si="9"/>
        <v>571.73717741503276</v>
      </c>
      <c r="P47" s="219">
        <f t="shared" si="9"/>
        <v>4149.9627868899988</v>
      </c>
      <c r="Q47" s="219">
        <f t="shared" si="9"/>
        <v>1074510.3371029459</v>
      </c>
      <c r="R47" s="219">
        <f t="shared" si="9"/>
        <v>2828.0934548498935</v>
      </c>
      <c r="S47" s="219">
        <f t="shared" si="9"/>
        <v>2042.263637873916</v>
      </c>
      <c r="T47" s="219">
        <f t="shared" si="9"/>
        <v>657.16434777929669</v>
      </c>
      <c r="U47" s="219">
        <f t="shared" si="9"/>
        <v>1869.8365851857716</v>
      </c>
      <c r="V47" s="219">
        <f t="shared" si="9"/>
        <v>912.45488487620389</v>
      </c>
      <c r="W47" s="251">
        <f t="shared" si="9"/>
        <v>384.88905127725849</v>
      </c>
      <c r="X47" s="235"/>
      <c r="Y47" s="235"/>
      <c r="Z47" s="235"/>
      <c r="AA47" s="235"/>
      <c r="AB47" s="235"/>
      <c r="AC47" s="235"/>
      <c r="AD47" s="235"/>
      <c r="AE47" s="235"/>
      <c r="AF47" s="235"/>
      <c r="AG47" s="235"/>
      <c r="AH47" s="235"/>
      <c r="AZ47" s="53"/>
    </row>
    <row r="48" spans="1:52" x14ac:dyDescent="0.25">
      <c r="A48" s="235"/>
      <c r="B48" s="235"/>
      <c r="C48" s="235" t="s">
        <v>104</v>
      </c>
      <c r="D48" s="252">
        <f>D43*D31</f>
        <v>14.793646767974584</v>
      </c>
      <c r="E48" s="253">
        <f t="shared" ref="E48:W48" si="10">E43*E31</f>
        <v>38.214043175793428</v>
      </c>
      <c r="F48" s="253">
        <f t="shared" si="10"/>
        <v>343.34690149131308</v>
      </c>
      <c r="G48" s="253">
        <f t="shared" si="10"/>
        <v>12350.312216566228</v>
      </c>
      <c r="H48" s="253">
        <f t="shared" si="10"/>
        <v>176.26102901825931</v>
      </c>
      <c r="I48" s="253">
        <f t="shared" si="10"/>
        <v>124.94985177734821</v>
      </c>
      <c r="J48" s="253">
        <f t="shared" si="10"/>
        <v>44.140383744487906</v>
      </c>
      <c r="K48" s="253">
        <f t="shared" si="10"/>
        <v>119.45470839578591</v>
      </c>
      <c r="L48" s="253">
        <f t="shared" si="10"/>
        <v>54.828113713725585</v>
      </c>
      <c r="M48" s="254">
        <f t="shared" si="10"/>
        <v>30.218906852205262</v>
      </c>
      <c r="N48" s="253">
        <f t="shared" si="10"/>
        <v>68.06369867453131</v>
      </c>
      <c r="O48" s="253">
        <f t="shared" si="10"/>
        <v>171.52115322450982</v>
      </c>
      <c r="P48" s="253">
        <f t="shared" si="10"/>
        <v>1244.9888360669997</v>
      </c>
      <c r="Q48" s="253">
        <f t="shared" si="10"/>
        <v>59447.917681347535</v>
      </c>
      <c r="R48" s="253">
        <f t="shared" si="10"/>
        <v>848.42803645496792</v>
      </c>
      <c r="S48" s="253">
        <f t="shared" si="10"/>
        <v>612.67909136217474</v>
      </c>
      <c r="T48" s="253">
        <f t="shared" si="10"/>
        <v>197.14930433378899</v>
      </c>
      <c r="U48" s="253">
        <f t="shared" si="10"/>
        <v>560.95097555573136</v>
      </c>
      <c r="V48" s="253">
        <f t="shared" si="10"/>
        <v>273.73646546286113</v>
      </c>
      <c r="W48" s="254">
        <f t="shared" si="10"/>
        <v>115.46671538317754</v>
      </c>
      <c r="X48" s="235"/>
      <c r="Y48" s="235"/>
      <c r="Z48" s="235"/>
      <c r="AA48" s="235"/>
      <c r="AB48" s="235"/>
      <c r="AC48" s="235"/>
      <c r="AD48" s="235"/>
      <c r="AE48" s="235"/>
      <c r="AF48" s="235"/>
      <c r="AG48" s="235"/>
      <c r="AH48" s="235"/>
      <c r="AZ48" s="53"/>
    </row>
    <row r="49" spans="1:34" x14ac:dyDescent="0.25">
      <c r="A49" s="235"/>
      <c r="B49" s="235"/>
      <c r="C49" s="235"/>
      <c r="D49" s="235"/>
      <c r="E49" s="235"/>
      <c r="F49" s="235"/>
      <c r="G49" s="235"/>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row>
    <row r="50" spans="1:34" x14ac:dyDescent="0.25">
      <c r="A50" s="235" t="s">
        <v>56</v>
      </c>
      <c r="B50" s="235"/>
      <c r="C50" s="235"/>
      <c r="D50" s="235"/>
      <c r="E50" s="235"/>
      <c r="F50" s="235"/>
      <c r="G50" s="235"/>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42"/>
    </row>
    <row r="51" spans="1:34" ht="15.75" thickBot="1" x14ac:dyDescent="0.3">
      <c r="A51" s="235"/>
      <c r="B51" s="235" t="s">
        <v>84</v>
      </c>
      <c r="C51" s="235"/>
      <c r="D51" s="235"/>
      <c r="E51" s="235"/>
      <c r="F51" s="235"/>
      <c r="G51" s="242">
        <f>inflow_driven_model!BS5</f>
        <v>39482.297556149548</v>
      </c>
      <c r="H51" s="235"/>
      <c r="I51" s="235"/>
      <c r="J51" s="235"/>
      <c r="K51" s="235"/>
      <c r="L51" s="235"/>
      <c r="M51" s="235"/>
      <c r="N51" s="235"/>
      <c r="O51" s="235"/>
      <c r="P51" s="235"/>
      <c r="Q51" s="235"/>
      <c r="R51" s="235"/>
      <c r="S51" s="235"/>
      <c r="T51" s="235"/>
      <c r="U51" s="235"/>
      <c r="V51" s="235"/>
      <c r="W51" s="235"/>
      <c r="X51" s="235"/>
      <c r="Y51" s="235"/>
      <c r="Z51" s="235"/>
      <c r="AA51" s="235"/>
      <c r="AB51" s="235"/>
      <c r="AC51" s="235"/>
      <c r="AD51" s="235"/>
      <c r="AE51" s="235"/>
      <c r="AF51" s="235"/>
      <c r="AG51" s="235"/>
      <c r="AH51" s="242"/>
    </row>
    <row r="52" spans="1:34" ht="15.75" thickBot="1" x14ac:dyDescent="0.3">
      <c r="A52" s="235"/>
      <c r="B52" s="235" t="s">
        <v>85</v>
      </c>
      <c r="C52" s="235"/>
      <c r="D52" s="235"/>
      <c r="E52" s="235"/>
      <c r="F52" s="235"/>
      <c r="G52" s="255">
        <f>G31/G53</f>
        <v>1004.8541746955216</v>
      </c>
      <c r="H52" s="256" t="s">
        <v>90</v>
      </c>
      <c r="I52" s="235"/>
      <c r="J52" s="235"/>
      <c r="K52" s="235"/>
      <c r="L52" s="235"/>
      <c r="M52" s="235"/>
      <c r="N52" s="235"/>
      <c r="O52" s="235"/>
      <c r="P52" s="235"/>
      <c r="Q52" s="235">
        <f>Q31/Q53</f>
        <v>5000.0209457947694</v>
      </c>
      <c r="R52" s="256" t="s">
        <v>90</v>
      </c>
      <c r="S52" s="235"/>
      <c r="T52" s="235"/>
      <c r="U52" s="235"/>
      <c r="V52" s="235"/>
      <c r="W52" s="235"/>
      <c r="X52" s="235"/>
      <c r="Y52" s="235"/>
      <c r="Z52" s="235"/>
      <c r="AA52" s="235"/>
      <c r="AB52" s="235"/>
      <c r="AC52" s="235"/>
      <c r="AD52" s="235"/>
      <c r="AE52" s="235"/>
      <c r="AF52" s="235"/>
      <c r="AG52" s="235"/>
      <c r="AH52" s="242"/>
    </row>
    <row r="53" spans="1:34" ht="15.75" thickBot="1" x14ac:dyDescent="0.3">
      <c r="A53" s="235"/>
      <c r="B53" s="235" t="s">
        <v>151</v>
      </c>
      <c r="C53" s="235"/>
      <c r="D53" s="235"/>
      <c r="E53" s="235"/>
      <c r="F53" s="235"/>
      <c r="G53" s="257">
        <f>'yr1'!G47</f>
        <v>2.8291864575639303</v>
      </c>
      <c r="H53" s="256" t="s">
        <v>91</v>
      </c>
      <c r="I53" s="235"/>
      <c r="J53" s="235"/>
      <c r="K53" s="235"/>
      <c r="L53" s="235"/>
      <c r="M53" s="235"/>
      <c r="N53" s="235"/>
      <c r="O53" s="235"/>
      <c r="P53" s="235"/>
      <c r="Q53" s="243">
        <f>'yr1'!Q47</f>
        <v>2.7368531686127455</v>
      </c>
      <c r="R53" s="256" t="s">
        <v>91</v>
      </c>
      <c r="S53" s="235"/>
      <c r="T53" s="235"/>
      <c r="U53" s="235"/>
      <c r="V53" s="235"/>
      <c r="W53" s="235"/>
      <c r="X53" s="235"/>
      <c r="Y53" s="235"/>
      <c r="Z53" s="235"/>
      <c r="AA53" s="235"/>
      <c r="AB53" s="235"/>
      <c r="AC53" s="235"/>
      <c r="AD53" s="235"/>
      <c r="AE53" s="235"/>
      <c r="AF53" s="235"/>
      <c r="AG53" s="235"/>
      <c r="AH53" s="242"/>
    </row>
    <row r="54" spans="1:34" x14ac:dyDescent="0.25">
      <c r="A54" s="235"/>
      <c r="B54" s="235"/>
      <c r="C54" s="235"/>
      <c r="D54" s="235"/>
      <c r="E54" s="235"/>
      <c r="F54" s="235"/>
      <c r="G54" s="235"/>
      <c r="H54" s="235"/>
      <c r="I54" s="235"/>
      <c r="J54" s="235"/>
      <c r="K54" s="235"/>
      <c r="L54" s="235"/>
      <c r="M54" s="235"/>
      <c r="N54" s="235"/>
      <c r="O54" s="235"/>
      <c r="P54" s="235"/>
      <c r="Q54" s="235"/>
      <c r="R54" s="235"/>
      <c r="S54" s="235"/>
      <c r="T54" s="235"/>
      <c r="U54" s="235"/>
      <c r="V54" s="235"/>
      <c r="W54" s="235"/>
      <c r="X54" s="235"/>
      <c r="Y54" s="235"/>
      <c r="Z54" s="235"/>
      <c r="AA54" s="235"/>
      <c r="AB54" s="235"/>
      <c r="AC54" s="235"/>
      <c r="AD54" s="235"/>
      <c r="AE54" s="235"/>
      <c r="AF54" s="235"/>
      <c r="AG54" s="235"/>
      <c r="AH54" s="242"/>
    </row>
    <row r="55" spans="1:34" x14ac:dyDescent="0.25">
      <c r="AH55" s="53"/>
    </row>
    <row r="56" spans="1:34" x14ac:dyDescent="0.25">
      <c r="AH56" s="53"/>
    </row>
    <row r="57" spans="1:34" x14ac:dyDescent="0.25">
      <c r="AH57" s="53"/>
    </row>
    <row r="58" spans="1:34" x14ac:dyDescent="0.25">
      <c r="AH58" s="53"/>
    </row>
    <row r="59" spans="1:34" x14ac:dyDescent="0.25">
      <c r="AH59" s="53"/>
    </row>
    <row r="60" spans="1:34" x14ac:dyDescent="0.25">
      <c r="AH60" s="53"/>
    </row>
    <row r="61" spans="1:34" x14ac:dyDescent="0.25">
      <c r="AH61" s="53"/>
    </row>
    <row r="62" spans="1:34" x14ac:dyDescent="0.25">
      <c r="AH62" s="53"/>
    </row>
    <row r="63" spans="1:34" x14ac:dyDescent="0.25">
      <c r="AH63" s="53"/>
    </row>
    <row r="64" spans="1:34" x14ac:dyDescent="0.25">
      <c r="AH64" s="53"/>
    </row>
  </sheetData>
  <conditionalFormatting sqref="J26:M27 L28 Y16 AA16:AD16 AA17:AA19 Y20:AA21 Y22 Y24 AA22:AA24 AD20:AD24 D15:M24 N5:W14">
    <cfRule type="cellIs" dxfId="13" priority="3" operator="equal">
      <formula>0</formula>
    </cfRule>
  </conditionalFormatting>
  <conditionalFormatting sqref="Y15:AD24">
    <cfRule type="cellIs" dxfId="12" priority="2" operator="equal">
      <formula>0</formula>
    </cfRule>
  </conditionalFormatting>
  <conditionalFormatting sqref="Y5:AD14">
    <cfRule type="cellIs" dxfId="11" priority="1" operator="equal">
      <formula>0</formula>
    </cfRule>
  </conditionalFormatting>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CE681B-BC95-4099-A7BC-E16B5CF5AF9E}">
  <dimension ref="A1:AZ64"/>
  <sheetViews>
    <sheetView zoomScale="85" zoomScaleNormal="85" workbookViewId="0">
      <selection activeCell="AF8" sqref="AF8"/>
    </sheetView>
  </sheetViews>
  <sheetFormatPr defaultRowHeight="15" x14ac:dyDescent="0.25"/>
  <cols>
    <col min="1" max="1" width="8" customWidth="1"/>
    <col min="2" max="2" width="4.42578125" customWidth="1"/>
    <col min="3" max="3" width="22.85546875" customWidth="1"/>
    <col min="4" max="4" width="7.42578125" customWidth="1"/>
    <col min="5" max="23" width="6.7109375" customWidth="1"/>
    <col min="25" max="30" width="8.7109375" customWidth="1"/>
    <col min="31" max="32" width="7.140625" customWidth="1"/>
  </cols>
  <sheetData>
    <row r="1" spans="1:34" x14ac:dyDescent="0.25">
      <c r="A1" s="235"/>
      <c r="B1" s="235"/>
      <c r="C1" s="235"/>
      <c r="D1" s="235" t="s">
        <v>53</v>
      </c>
      <c r="E1" s="235"/>
      <c r="F1" s="235"/>
      <c r="G1" s="235"/>
      <c r="H1" s="235"/>
      <c r="I1" s="235"/>
      <c r="J1" s="235"/>
      <c r="K1" s="235"/>
      <c r="L1" s="235"/>
      <c r="M1" s="235"/>
      <c r="N1" s="235"/>
      <c r="O1" s="235"/>
      <c r="P1" s="235"/>
      <c r="Q1" s="235"/>
      <c r="R1" s="235"/>
      <c r="S1" s="235"/>
      <c r="T1" s="235"/>
      <c r="U1" s="235"/>
      <c r="V1" s="235"/>
      <c r="W1" s="235"/>
      <c r="X1" s="235"/>
      <c r="Y1" s="235" t="s">
        <v>54</v>
      </c>
      <c r="Z1" s="235"/>
      <c r="AA1" s="235"/>
      <c r="AB1" s="235"/>
      <c r="AC1" s="235" t="s">
        <v>57</v>
      </c>
      <c r="AD1" s="235">
        <v>9</v>
      </c>
      <c r="AE1" s="235"/>
      <c r="AF1" s="235"/>
      <c r="AG1" s="235"/>
      <c r="AH1" s="235"/>
    </row>
    <row r="2" spans="1:34" ht="15.75" thickBot="1" x14ac:dyDescent="0.3">
      <c r="A2" s="235"/>
      <c r="B2" s="235"/>
      <c r="C2" s="235"/>
      <c r="D2" s="50" t="s">
        <v>17</v>
      </c>
      <c r="E2" s="50"/>
      <c r="F2" s="50"/>
      <c r="G2" s="50"/>
      <c r="H2" s="50"/>
      <c r="I2" s="50"/>
      <c r="J2" s="50"/>
      <c r="K2" s="50"/>
      <c r="L2" s="50"/>
      <c r="M2" s="50"/>
      <c r="N2" s="44" t="s">
        <v>24</v>
      </c>
      <c r="O2" s="44"/>
      <c r="P2" s="44"/>
      <c r="Q2" s="44"/>
      <c r="R2" s="44"/>
      <c r="S2" s="44"/>
      <c r="T2" s="44"/>
      <c r="U2" s="44"/>
      <c r="V2" s="44"/>
      <c r="W2" s="44"/>
      <c r="X2" s="235"/>
      <c r="Y2" s="50" t="s">
        <v>17</v>
      </c>
      <c r="Z2" s="50"/>
      <c r="AA2" s="50"/>
      <c r="AB2" s="44" t="s">
        <v>24</v>
      </c>
      <c r="AC2" s="44"/>
      <c r="AD2" s="44"/>
      <c r="AE2" s="235"/>
      <c r="AF2" s="235" t="s">
        <v>41</v>
      </c>
      <c r="AG2" s="235"/>
      <c r="AH2" s="235"/>
    </row>
    <row r="3" spans="1:34" ht="15.75" thickBot="1" x14ac:dyDescent="0.3">
      <c r="A3" s="235"/>
      <c r="B3" s="235"/>
      <c r="C3" s="235"/>
      <c r="D3" s="55">
        <v>1</v>
      </c>
      <c r="E3" s="56">
        <v>2</v>
      </c>
      <c r="F3" s="57">
        <v>3</v>
      </c>
      <c r="G3" s="69">
        <v>4.0999999999999996</v>
      </c>
      <c r="H3" s="70">
        <v>4.2</v>
      </c>
      <c r="I3" s="58">
        <v>5</v>
      </c>
      <c r="J3" s="59">
        <v>6</v>
      </c>
      <c r="K3" s="60">
        <v>7</v>
      </c>
      <c r="L3" s="61">
        <v>8</v>
      </c>
      <c r="M3" s="62">
        <v>9</v>
      </c>
      <c r="N3" s="55">
        <v>1</v>
      </c>
      <c r="O3" s="56">
        <v>2</v>
      </c>
      <c r="P3" s="57">
        <v>3</v>
      </c>
      <c r="Q3" s="69">
        <v>4.0999999999999996</v>
      </c>
      <c r="R3" s="70">
        <v>4.2</v>
      </c>
      <c r="S3" s="58">
        <v>5</v>
      </c>
      <c r="T3" s="59">
        <v>6</v>
      </c>
      <c r="U3" s="60">
        <v>7</v>
      </c>
      <c r="V3" s="61">
        <v>8</v>
      </c>
      <c r="W3" s="62">
        <v>9</v>
      </c>
      <c r="X3" s="235"/>
      <c r="Y3" s="235" t="s">
        <v>34</v>
      </c>
      <c r="Z3" s="235" t="s">
        <v>35</v>
      </c>
      <c r="AA3" s="235" t="s">
        <v>46</v>
      </c>
      <c r="AB3" s="235" t="s">
        <v>34</v>
      </c>
      <c r="AC3" s="235" t="s">
        <v>35</v>
      </c>
      <c r="AD3" s="235" t="s">
        <v>46</v>
      </c>
      <c r="AE3" s="235"/>
      <c r="AF3" s="235" t="s">
        <v>43</v>
      </c>
      <c r="AG3" s="235"/>
      <c r="AH3" s="235"/>
    </row>
    <row r="4" spans="1:34" x14ac:dyDescent="0.25">
      <c r="A4" s="235"/>
      <c r="B4" s="235"/>
      <c r="C4" s="235"/>
      <c r="D4" s="42" t="s">
        <v>147</v>
      </c>
      <c r="E4" s="43" t="s">
        <v>18</v>
      </c>
      <c r="F4" s="44" t="s">
        <v>19</v>
      </c>
      <c r="G4" s="45" t="s">
        <v>82</v>
      </c>
      <c r="H4" s="45" t="s">
        <v>81</v>
      </c>
      <c r="I4" s="54" t="s">
        <v>44</v>
      </c>
      <c r="J4" s="46" t="s">
        <v>20</v>
      </c>
      <c r="K4" s="47" t="s">
        <v>21</v>
      </c>
      <c r="L4" s="48" t="s">
        <v>22</v>
      </c>
      <c r="M4" s="49" t="s">
        <v>23</v>
      </c>
      <c r="N4" s="42" t="s">
        <v>147</v>
      </c>
      <c r="O4" s="43" t="s">
        <v>18</v>
      </c>
      <c r="P4" s="44" t="s">
        <v>19</v>
      </c>
      <c r="Q4" s="45" t="s">
        <v>82</v>
      </c>
      <c r="R4" s="45" t="s">
        <v>81</v>
      </c>
      <c r="S4" s="54" t="s">
        <v>44</v>
      </c>
      <c r="T4" s="46" t="s">
        <v>20</v>
      </c>
      <c r="U4" s="47" t="s">
        <v>21</v>
      </c>
      <c r="V4" s="48" t="s">
        <v>22</v>
      </c>
      <c r="W4" s="49" t="s">
        <v>23</v>
      </c>
      <c r="X4" s="235"/>
      <c r="Y4" s="235"/>
      <c r="Z4" s="235"/>
      <c r="AA4" s="235"/>
      <c r="AB4" s="235"/>
      <c r="AC4" s="235"/>
      <c r="AD4" s="235"/>
      <c r="AE4" s="235"/>
      <c r="AF4" s="235"/>
      <c r="AG4" s="235"/>
      <c r="AH4" s="235"/>
    </row>
    <row r="5" spans="1:34" x14ac:dyDescent="0.25">
      <c r="A5" s="50" t="s">
        <v>17</v>
      </c>
      <c r="B5" s="42">
        <v>1</v>
      </c>
      <c r="C5" s="42" t="s">
        <v>147</v>
      </c>
      <c r="D5" s="247">
        <v>0.01</v>
      </c>
      <c r="E5" s="248">
        <v>0.15</v>
      </c>
      <c r="F5" s="248"/>
      <c r="G5" s="248"/>
      <c r="H5" s="248"/>
      <c r="I5" s="248"/>
      <c r="J5" s="248"/>
      <c r="K5" s="248">
        <v>0.1</v>
      </c>
      <c r="L5" s="248"/>
      <c r="M5" s="249">
        <v>0.01</v>
      </c>
      <c r="N5" s="247"/>
      <c r="O5" s="248"/>
      <c r="P5" s="248"/>
      <c r="Q5" s="248"/>
      <c r="R5" s="248"/>
      <c r="S5" s="248"/>
      <c r="T5" s="248"/>
      <c r="U5" s="248"/>
      <c r="V5" s="248"/>
      <c r="W5" s="249"/>
      <c r="X5" s="235"/>
      <c r="Y5" s="266"/>
      <c r="Z5" s="267"/>
      <c r="AA5" s="267"/>
      <c r="AB5" s="267"/>
      <c r="AC5" s="267"/>
      <c r="AD5" s="268"/>
      <c r="AE5" s="235"/>
      <c r="AF5" s="263">
        <f t="shared" ref="AF5:AF24" si="0">SUM(Y5:AD5)</f>
        <v>0</v>
      </c>
      <c r="AG5" s="235"/>
      <c r="AH5" s="235"/>
    </row>
    <row r="6" spans="1:34" x14ac:dyDescent="0.25">
      <c r="A6" s="50"/>
      <c r="B6" s="43">
        <v>2</v>
      </c>
      <c r="C6" s="43" t="s">
        <v>18</v>
      </c>
      <c r="D6" s="250"/>
      <c r="E6" s="219">
        <v>0.05</v>
      </c>
      <c r="F6" s="219">
        <v>0.15</v>
      </c>
      <c r="G6" s="219">
        <v>0.05</v>
      </c>
      <c r="H6" s="219">
        <v>0.05</v>
      </c>
      <c r="I6" s="219"/>
      <c r="J6" s="219"/>
      <c r="K6" s="219"/>
      <c r="L6" s="219"/>
      <c r="M6" s="251">
        <v>0.01</v>
      </c>
      <c r="N6" s="250"/>
      <c r="O6" s="219"/>
      <c r="P6" s="219"/>
      <c r="Q6" s="219"/>
      <c r="R6" s="219"/>
      <c r="S6" s="219"/>
      <c r="T6" s="219"/>
      <c r="U6" s="219"/>
      <c r="V6" s="219"/>
      <c r="W6" s="251"/>
      <c r="X6" s="235"/>
      <c r="Y6" s="269"/>
      <c r="Z6" s="270"/>
      <c r="AA6" s="270"/>
      <c r="AB6" s="270"/>
      <c r="AC6" s="270"/>
      <c r="AD6" s="271"/>
      <c r="AE6" s="235"/>
      <c r="AF6" s="264">
        <f t="shared" si="0"/>
        <v>0</v>
      </c>
      <c r="AG6" s="235"/>
      <c r="AH6" s="235"/>
    </row>
    <row r="7" spans="1:34" ht="15.75" thickBot="1" x14ac:dyDescent="0.3">
      <c r="A7" s="50"/>
      <c r="B7" s="44">
        <v>3</v>
      </c>
      <c r="C7" s="44" t="s">
        <v>19</v>
      </c>
      <c r="D7" s="250">
        <v>0.05</v>
      </c>
      <c r="E7" s="219">
        <v>0.05</v>
      </c>
      <c r="F7" s="219">
        <v>0.05</v>
      </c>
      <c r="G7" s="219">
        <v>0.1</v>
      </c>
      <c r="H7" s="219">
        <v>0.1</v>
      </c>
      <c r="I7" s="219">
        <v>0.02</v>
      </c>
      <c r="J7" s="219">
        <v>0.12</v>
      </c>
      <c r="K7" s="219">
        <v>0.1</v>
      </c>
      <c r="L7" s="219">
        <v>0.05</v>
      </c>
      <c r="M7" s="251">
        <v>0.05</v>
      </c>
      <c r="N7" s="250"/>
      <c r="O7" s="219"/>
      <c r="P7" s="219"/>
      <c r="Q7" s="219"/>
      <c r="R7" s="219"/>
      <c r="S7" s="219"/>
      <c r="T7" s="219"/>
      <c r="U7" s="219"/>
      <c r="V7" s="219">
        <v>0.05</v>
      </c>
      <c r="W7" s="251"/>
      <c r="X7" s="235"/>
      <c r="Y7" s="269">
        <f>'yr8'!Y7*VLOOKUP($AD$1,Population!$F$3:$H$12,2,FALSE)</f>
        <v>501.25</v>
      </c>
      <c r="Z7" s="270">
        <f>'yr8'!Z7*VLOOKUP($AD$1,Population!$F$3:$H$12,2,FALSE)</f>
        <v>100.25</v>
      </c>
      <c r="AA7" s="270">
        <f>'yr8'!AA7*VLOOKUP($AD$1,Population!$F$3:$H$12,2,FALSE)</f>
        <v>250.625</v>
      </c>
      <c r="AB7" s="270"/>
      <c r="AC7" s="270">
        <f>'yr8'!AC7*VLOOKUP($AD$1,Population!$F$3:$H$12,2,FALSE)</f>
        <v>75.1875</v>
      </c>
      <c r="AD7" s="271"/>
      <c r="AE7" s="235"/>
      <c r="AF7" s="264">
        <f t="shared" si="0"/>
        <v>927.3125</v>
      </c>
      <c r="AG7" s="235"/>
      <c r="AH7" s="235"/>
    </row>
    <row r="8" spans="1:34" x14ac:dyDescent="0.25">
      <c r="A8" s="50"/>
      <c r="B8" s="71">
        <v>4.0999999999999996</v>
      </c>
      <c r="C8" s="45" t="s">
        <v>82</v>
      </c>
      <c r="D8" s="250">
        <v>0.05</v>
      </c>
      <c r="E8" s="219">
        <v>2.5000000000000001E-2</v>
      </c>
      <c r="F8" s="219">
        <v>0.1</v>
      </c>
      <c r="G8" s="219">
        <v>5.0000000000000001E-3</v>
      </c>
      <c r="H8" s="219">
        <v>5.0000000000000001E-3</v>
      </c>
      <c r="I8" s="219">
        <v>0.15</v>
      </c>
      <c r="J8" s="219">
        <v>0.05</v>
      </c>
      <c r="K8" s="219">
        <v>2.5000000000000001E-2</v>
      </c>
      <c r="L8" s="219">
        <v>5.0000000000000001E-3</v>
      </c>
      <c r="M8" s="251"/>
      <c r="N8" s="250"/>
      <c r="O8" s="219"/>
      <c r="P8" s="219"/>
      <c r="Q8" s="219"/>
      <c r="R8" s="219"/>
      <c r="S8" s="219"/>
      <c r="T8" s="219"/>
      <c r="U8" s="219"/>
      <c r="V8" s="219"/>
      <c r="W8" s="251"/>
      <c r="X8" s="235"/>
      <c r="Y8" s="269">
        <f>'yr8'!Y8*VLOOKUP($AD$1,Population!$F$3:$H$12,2,FALSE)</f>
        <v>1002.5</v>
      </c>
      <c r="Z8" s="270">
        <f>'yr8'!Z8*VLOOKUP($AD$1,Population!$F$3:$H$12,2,FALSE)</f>
        <v>200.5</v>
      </c>
      <c r="AA8" s="270">
        <f>'yr8'!AA8*VLOOKUP($AD$1,Population!$F$3:$H$12,2,FALSE)</f>
        <v>902.25</v>
      </c>
      <c r="AB8" s="270"/>
      <c r="AC8" s="270"/>
      <c r="AD8" s="271"/>
      <c r="AE8" s="235"/>
      <c r="AF8" s="264">
        <f t="shared" si="0"/>
        <v>2105.25</v>
      </c>
      <c r="AG8" s="235"/>
      <c r="AH8" s="235"/>
    </row>
    <row r="9" spans="1:34" ht="15.75" thickBot="1" x14ac:dyDescent="0.3">
      <c r="A9" s="50"/>
      <c r="B9" s="72">
        <v>4.2</v>
      </c>
      <c r="C9" s="45" t="s">
        <v>81</v>
      </c>
      <c r="D9" s="250">
        <v>0.05</v>
      </c>
      <c r="E9" s="219">
        <v>2.5000000000000001E-2</v>
      </c>
      <c r="F9" s="219">
        <v>0.1</v>
      </c>
      <c r="G9" s="219">
        <v>5.0000000000000001E-3</v>
      </c>
      <c r="H9" s="219">
        <v>5.0000000000000001E-3</v>
      </c>
      <c r="I9" s="219">
        <v>0.15</v>
      </c>
      <c r="J9" s="219">
        <v>0.05</v>
      </c>
      <c r="K9" s="219">
        <v>2.5000000000000001E-2</v>
      </c>
      <c r="L9" s="219">
        <v>5.0000000000000001E-3</v>
      </c>
      <c r="M9" s="251"/>
      <c r="N9" s="250"/>
      <c r="O9" s="219"/>
      <c r="P9" s="219"/>
      <c r="Q9" s="219"/>
      <c r="R9" s="219"/>
      <c r="S9" s="219"/>
      <c r="T9" s="219"/>
      <c r="U9" s="219"/>
      <c r="V9" s="219"/>
      <c r="W9" s="251"/>
      <c r="X9" s="235"/>
      <c r="Y9" s="269">
        <f>'yr8'!Y9*VLOOKUP($AD$1,Population!$F$3:$H$12,2,FALSE)</f>
        <v>1002.5</v>
      </c>
      <c r="Z9" s="270">
        <f>'yr8'!Z9*VLOOKUP($AD$1,Population!$F$3:$H$12,2,FALSE)</f>
        <v>200.5</v>
      </c>
      <c r="AA9" s="270">
        <f>'yr8'!AA9*VLOOKUP($AD$1,Population!$F$3:$H$12,2,FALSE)</f>
        <v>902.25</v>
      </c>
      <c r="AB9" s="270"/>
      <c r="AC9" s="270"/>
      <c r="AD9" s="271"/>
      <c r="AE9" s="235"/>
      <c r="AF9" s="264">
        <f t="shared" si="0"/>
        <v>2105.25</v>
      </c>
      <c r="AG9" s="235"/>
      <c r="AH9" s="235"/>
    </row>
    <row r="10" spans="1:34" x14ac:dyDescent="0.25">
      <c r="A10" s="50"/>
      <c r="B10" s="54">
        <v>5</v>
      </c>
      <c r="C10" s="54" t="s">
        <v>44</v>
      </c>
      <c r="D10" s="250"/>
      <c r="E10" s="219"/>
      <c r="F10" s="219"/>
      <c r="G10" s="219">
        <v>0.05</v>
      </c>
      <c r="H10" s="219">
        <v>0.05</v>
      </c>
      <c r="I10" s="219">
        <v>0.1</v>
      </c>
      <c r="J10" s="219"/>
      <c r="K10" s="219"/>
      <c r="L10" s="219"/>
      <c r="M10" s="251">
        <v>0.05</v>
      </c>
      <c r="N10" s="250"/>
      <c r="O10" s="219"/>
      <c r="P10" s="219"/>
      <c r="Q10" s="219"/>
      <c r="R10" s="219"/>
      <c r="S10" s="219"/>
      <c r="T10" s="219"/>
      <c r="U10" s="219"/>
      <c r="V10" s="219"/>
      <c r="W10" s="251"/>
      <c r="X10" s="235"/>
      <c r="Y10" s="269">
        <f>'yr8'!Y10*VLOOKUP($AD$1,Population!$F$3:$H$12,2,FALSE)</f>
        <v>501.25</v>
      </c>
      <c r="Z10" s="270">
        <f>'yr8'!Z10*VLOOKUP($AD$1,Population!$F$3:$H$12,2,FALSE)</f>
        <v>802</v>
      </c>
      <c r="AA10" s="270"/>
      <c r="AB10" s="270"/>
      <c r="AC10" s="270"/>
      <c r="AD10" s="271"/>
      <c r="AE10" s="235"/>
      <c r="AF10" s="264">
        <f t="shared" si="0"/>
        <v>1303.25</v>
      </c>
      <c r="AG10" s="235"/>
      <c r="AH10" s="235"/>
    </row>
    <row r="11" spans="1:34" x14ac:dyDescent="0.25">
      <c r="A11" s="50"/>
      <c r="B11" s="46">
        <v>6</v>
      </c>
      <c r="C11" s="46" t="s">
        <v>20</v>
      </c>
      <c r="D11" s="250"/>
      <c r="E11" s="219">
        <v>0.05</v>
      </c>
      <c r="F11" s="219">
        <v>0.05</v>
      </c>
      <c r="G11" s="219">
        <v>0.05</v>
      </c>
      <c r="H11" s="219">
        <v>0.05</v>
      </c>
      <c r="I11" s="219"/>
      <c r="J11" s="219"/>
      <c r="K11" s="219"/>
      <c r="L11" s="219"/>
      <c r="M11" s="251">
        <v>0.05</v>
      </c>
      <c r="N11" s="250"/>
      <c r="O11" s="219"/>
      <c r="P11" s="219"/>
      <c r="Q11" s="219"/>
      <c r="R11" s="219"/>
      <c r="S11" s="219"/>
      <c r="T11" s="219"/>
      <c r="U11" s="219"/>
      <c r="V11" s="219"/>
      <c r="W11" s="251"/>
      <c r="X11" s="235"/>
      <c r="Y11" s="269">
        <f>'yr8'!Y11*VLOOKUP($AD$1,Population!$F$3:$H$12,2,FALSE)</f>
        <v>100.25</v>
      </c>
      <c r="Z11" s="270">
        <f>'yr8'!Z11*VLOOKUP($AD$1,Population!$F$3:$H$12,2,FALSE)</f>
        <v>20.049999999999994</v>
      </c>
      <c r="AA11" s="270"/>
      <c r="AB11" s="270"/>
      <c r="AC11" s="270"/>
      <c r="AD11" s="271"/>
      <c r="AE11" s="235"/>
      <c r="AF11" s="264">
        <f t="shared" si="0"/>
        <v>120.3</v>
      </c>
      <c r="AG11" s="235"/>
      <c r="AH11" s="235"/>
    </row>
    <row r="12" spans="1:34" x14ac:dyDescent="0.25">
      <c r="A12" s="50"/>
      <c r="B12" s="47">
        <v>7</v>
      </c>
      <c r="C12" s="47" t="s">
        <v>21</v>
      </c>
      <c r="D12" s="250">
        <v>0.2</v>
      </c>
      <c r="E12" s="219">
        <v>0.05</v>
      </c>
      <c r="F12" s="219">
        <v>0.1</v>
      </c>
      <c r="G12" s="219">
        <v>0.05</v>
      </c>
      <c r="H12" s="219">
        <v>0.05</v>
      </c>
      <c r="I12" s="219">
        <v>0.12</v>
      </c>
      <c r="J12" s="219">
        <v>0.15</v>
      </c>
      <c r="K12" s="219">
        <v>0.05</v>
      </c>
      <c r="L12" s="219">
        <v>0.12</v>
      </c>
      <c r="M12" s="251">
        <v>0.1</v>
      </c>
      <c r="N12" s="250"/>
      <c r="O12" s="219"/>
      <c r="P12" s="219"/>
      <c r="Q12" s="219"/>
      <c r="R12" s="219"/>
      <c r="S12" s="219"/>
      <c r="T12" s="219"/>
      <c r="U12" s="219"/>
      <c r="V12" s="219"/>
      <c r="W12" s="251"/>
      <c r="X12" s="235"/>
      <c r="Y12" s="269">
        <f>'yr8'!Y12*VLOOKUP($AD$1,Population!$F$3:$H$12,2,FALSE)</f>
        <v>701.75000000000011</v>
      </c>
      <c r="Z12" s="270">
        <f>'yr8'!Z12*VLOOKUP($AD$1,Population!$F$3:$H$12,2,FALSE)</f>
        <v>140.35</v>
      </c>
      <c r="AA12" s="270"/>
      <c r="AB12" s="270"/>
      <c r="AC12" s="270"/>
      <c r="AD12" s="271"/>
      <c r="AE12" s="235"/>
      <c r="AF12" s="264">
        <f t="shared" si="0"/>
        <v>842.10000000000014</v>
      </c>
      <c r="AG12" s="235"/>
      <c r="AH12" s="235"/>
    </row>
    <row r="13" spans="1:34" x14ac:dyDescent="0.25">
      <c r="A13" s="50"/>
      <c r="B13" s="48">
        <v>8</v>
      </c>
      <c r="C13" s="48" t="s">
        <v>22</v>
      </c>
      <c r="D13" s="250"/>
      <c r="E13" s="219"/>
      <c r="F13" s="219"/>
      <c r="G13" s="219">
        <v>0.05</v>
      </c>
      <c r="H13" s="219">
        <v>0.05</v>
      </c>
      <c r="I13" s="219">
        <v>0.05</v>
      </c>
      <c r="J13" s="219"/>
      <c r="K13" s="219">
        <v>0.05</v>
      </c>
      <c r="L13" s="219">
        <v>0.05</v>
      </c>
      <c r="M13" s="251">
        <v>0.05</v>
      </c>
      <c r="N13" s="250"/>
      <c r="O13" s="219"/>
      <c r="P13" s="219"/>
      <c r="Q13" s="219"/>
      <c r="R13" s="219"/>
      <c r="S13" s="219"/>
      <c r="T13" s="219"/>
      <c r="U13" s="219"/>
      <c r="V13" s="219"/>
      <c r="W13" s="251"/>
      <c r="X13" s="235"/>
      <c r="Y13" s="269">
        <f>'yr8'!Y13*VLOOKUP($AD$1,Population!$F$3:$H$12,2,FALSE)</f>
        <v>1503.75</v>
      </c>
      <c r="Z13" s="270">
        <f>'yr8'!Z13*VLOOKUP($AD$1,Population!$F$3:$H$12,2,FALSE)</f>
        <v>300.75</v>
      </c>
      <c r="AA13" s="270"/>
      <c r="AB13" s="270"/>
      <c r="AC13" s="270"/>
      <c r="AD13" s="271"/>
      <c r="AE13" s="235"/>
      <c r="AF13" s="264">
        <f t="shared" si="0"/>
        <v>1804.5</v>
      </c>
      <c r="AG13" s="235"/>
      <c r="AH13" s="235"/>
    </row>
    <row r="14" spans="1:34" x14ac:dyDescent="0.25">
      <c r="A14" s="50"/>
      <c r="B14" s="49">
        <v>9</v>
      </c>
      <c r="C14" s="49" t="s">
        <v>23</v>
      </c>
      <c r="D14" s="252"/>
      <c r="E14" s="253"/>
      <c r="F14" s="253">
        <v>0.05</v>
      </c>
      <c r="G14" s="253"/>
      <c r="H14" s="253"/>
      <c r="I14" s="253"/>
      <c r="J14" s="253"/>
      <c r="K14" s="253"/>
      <c r="L14" s="253">
        <v>0.1</v>
      </c>
      <c r="M14" s="254">
        <v>0.01</v>
      </c>
      <c r="N14" s="250"/>
      <c r="O14" s="219"/>
      <c r="P14" s="219"/>
      <c r="Q14" s="219"/>
      <c r="R14" s="219"/>
      <c r="S14" s="219"/>
      <c r="T14" s="219"/>
      <c r="U14" s="219"/>
      <c r="V14" s="219"/>
      <c r="W14" s="251"/>
      <c r="X14" s="235"/>
      <c r="Y14" s="258">
        <f>'yr8'!Y14*VLOOKUP($AD$1,Population!$F$3:$H$12,2,FALSE)</f>
        <v>501.25</v>
      </c>
      <c r="Z14" s="259">
        <f>'yr8'!Z14*VLOOKUP($AD$1,Population!$F$3:$H$12,2,FALSE)</f>
        <v>100.25</v>
      </c>
      <c r="AA14" s="259"/>
      <c r="AB14" s="259">
        <f>'yr8'!AB14*VLOOKUP($AD$1,Population!$F$3:$H$12,2,FALSE)</f>
        <v>250.625</v>
      </c>
      <c r="AC14" s="259"/>
      <c r="AD14" s="260"/>
      <c r="AE14" s="235"/>
      <c r="AF14" s="265">
        <f t="shared" si="0"/>
        <v>852.125</v>
      </c>
      <c r="AG14" s="235"/>
      <c r="AH14" s="235"/>
    </row>
    <row r="15" spans="1:34" x14ac:dyDescent="0.25">
      <c r="A15" s="44" t="s">
        <v>24</v>
      </c>
      <c r="B15" s="42">
        <v>1</v>
      </c>
      <c r="C15" s="42" t="s">
        <v>147</v>
      </c>
      <c r="D15" s="250"/>
      <c r="E15" s="219"/>
      <c r="F15" s="219"/>
      <c r="G15" s="219"/>
      <c r="H15" s="219"/>
      <c r="I15" s="219"/>
      <c r="J15" s="219"/>
      <c r="K15" s="219"/>
      <c r="L15" s="219"/>
      <c r="M15" s="219"/>
      <c r="N15" s="247">
        <v>0.01</v>
      </c>
      <c r="O15" s="248">
        <v>0.15</v>
      </c>
      <c r="P15" s="248"/>
      <c r="Q15" s="248"/>
      <c r="R15" s="248"/>
      <c r="S15" s="248"/>
      <c r="T15" s="248"/>
      <c r="U15" s="248">
        <v>0.1</v>
      </c>
      <c r="V15" s="248"/>
      <c r="W15" s="249">
        <v>0.01</v>
      </c>
      <c r="X15" s="235"/>
      <c r="Y15" s="269"/>
      <c r="Z15" s="270"/>
      <c r="AA15" s="270"/>
      <c r="AB15" s="270"/>
      <c r="AC15" s="270"/>
      <c r="AD15" s="271"/>
      <c r="AE15" s="235"/>
      <c r="AF15" s="264">
        <f t="shared" si="0"/>
        <v>0</v>
      </c>
      <c r="AG15" s="235"/>
      <c r="AH15" s="235"/>
    </row>
    <row r="16" spans="1:34" x14ac:dyDescent="0.25">
      <c r="A16" s="44"/>
      <c r="B16" s="43">
        <v>2</v>
      </c>
      <c r="C16" s="43" t="s">
        <v>18</v>
      </c>
      <c r="D16" s="250"/>
      <c r="E16" s="219"/>
      <c r="F16" s="49">
        <v>0.1</v>
      </c>
      <c r="G16" s="219"/>
      <c r="H16" s="219"/>
      <c r="I16" s="219"/>
      <c r="J16" s="219"/>
      <c r="K16" s="219"/>
      <c r="L16" s="219"/>
      <c r="M16" s="219"/>
      <c r="N16" s="250"/>
      <c r="O16" s="219">
        <v>0.05</v>
      </c>
      <c r="P16" s="219">
        <v>0.15</v>
      </c>
      <c r="Q16" s="219">
        <v>0.05</v>
      </c>
      <c r="R16" s="219">
        <v>0.05</v>
      </c>
      <c r="S16" s="219"/>
      <c r="T16" s="219"/>
      <c r="U16" s="219"/>
      <c r="V16" s="219"/>
      <c r="W16" s="251">
        <v>0.01</v>
      </c>
      <c r="X16" s="235"/>
      <c r="Y16" s="269"/>
      <c r="Z16" s="270"/>
      <c r="AA16" s="270"/>
      <c r="AB16" s="270"/>
      <c r="AC16" s="270"/>
      <c r="AD16" s="271"/>
      <c r="AE16" s="235"/>
      <c r="AF16" s="264">
        <f t="shared" si="0"/>
        <v>0</v>
      </c>
      <c r="AG16" s="235"/>
      <c r="AH16" s="235"/>
    </row>
    <row r="17" spans="1:52" ht="15.75" thickBot="1" x14ac:dyDescent="0.3">
      <c r="A17" s="44"/>
      <c r="B17" s="44">
        <v>3</v>
      </c>
      <c r="C17" s="44" t="s">
        <v>19</v>
      </c>
      <c r="D17" s="250"/>
      <c r="E17" s="219"/>
      <c r="F17" s="219"/>
      <c r="G17" s="219"/>
      <c r="H17" s="219"/>
      <c r="I17" s="219"/>
      <c r="J17" s="219"/>
      <c r="K17" s="219"/>
      <c r="L17" s="219"/>
      <c r="M17" s="219"/>
      <c r="N17" s="250">
        <v>0.05</v>
      </c>
      <c r="O17" s="219">
        <v>0.05</v>
      </c>
      <c r="P17" s="219">
        <v>0.05</v>
      </c>
      <c r="Q17" s="219">
        <v>0.1</v>
      </c>
      <c r="R17" s="219">
        <v>0.1</v>
      </c>
      <c r="S17" s="219">
        <v>0.02</v>
      </c>
      <c r="T17" s="219">
        <v>0.12</v>
      </c>
      <c r="U17" s="219">
        <v>0.1</v>
      </c>
      <c r="V17" s="219">
        <v>0.05</v>
      </c>
      <c r="W17" s="251">
        <v>0.05</v>
      </c>
      <c r="X17" s="235"/>
      <c r="Y17" s="269">
        <f>'yr8'!Y17*VLOOKUP($AD$1,Population!$F$3:$H$12,3,FALSE)</f>
        <v>100</v>
      </c>
      <c r="Z17" s="270"/>
      <c r="AA17" s="270"/>
      <c r="AB17" s="270">
        <f>'yr8'!AB17*VLOOKUP($AD$1,Population!$F$3:$H$12,3,FALSE)</f>
        <v>2500</v>
      </c>
      <c r="AC17" s="270">
        <f>'yr8'!AC17*VLOOKUP($AD$1,Population!$F$3:$H$12,3,FALSE)</f>
        <v>500</v>
      </c>
      <c r="AD17" s="271">
        <f>'yr8'!AD17*VLOOKUP($AD$1,Population!$F$3:$H$12,3,FALSE)</f>
        <v>1250</v>
      </c>
      <c r="AE17" s="235"/>
      <c r="AF17" s="264">
        <f t="shared" si="0"/>
        <v>4350</v>
      </c>
      <c r="AG17" s="235"/>
      <c r="AH17" s="235"/>
    </row>
    <row r="18" spans="1:52" x14ac:dyDescent="0.25">
      <c r="A18" s="44"/>
      <c r="B18" s="71">
        <v>4.0999999999999996</v>
      </c>
      <c r="C18" s="45" t="s">
        <v>82</v>
      </c>
      <c r="D18" s="250"/>
      <c r="E18" s="219"/>
      <c r="F18" s="219"/>
      <c r="G18" s="219"/>
      <c r="H18" s="219"/>
      <c r="I18" s="219"/>
      <c r="J18" s="219"/>
      <c r="K18" s="219"/>
      <c r="L18" s="219"/>
      <c r="M18" s="219"/>
      <c r="N18" s="250">
        <v>0.05</v>
      </c>
      <c r="O18" s="219">
        <v>2.5000000000000001E-2</v>
      </c>
      <c r="P18" s="219">
        <v>0.1</v>
      </c>
      <c r="Q18" s="219">
        <v>5.0000000000000001E-3</v>
      </c>
      <c r="R18" s="219">
        <v>5.0000000000000001E-3</v>
      </c>
      <c r="S18" s="219">
        <v>0.15</v>
      </c>
      <c r="T18" s="219">
        <v>0.05</v>
      </c>
      <c r="U18" s="219">
        <v>2.5000000000000001E-2</v>
      </c>
      <c r="V18" s="219">
        <v>5.0000000000000001E-3</v>
      </c>
      <c r="W18" s="251"/>
      <c r="X18" s="235"/>
      <c r="Y18" s="269"/>
      <c r="Z18" s="270"/>
      <c r="AA18" s="270"/>
      <c r="AB18" s="270">
        <f>'yr8'!AB18*VLOOKUP($AD$1,Population!$F$3:$H$12,3,FALSE)</f>
        <v>5000</v>
      </c>
      <c r="AC18" s="270">
        <f>'yr8'!AC18*VLOOKUP($AD$1,Population!$F$3:$H$12,3,FALSE)</f>
        <v>1000</v>
      </c>
      <c r="AD18" s="271">
        <f>'yr8'!AD18*VLOOKUP($AD$1,Population!$F$3:$H$12,3,FALSE)</f>
        <v>4500</v>
      </c>
      <c r="AE18" s="235"/>
      <c r="AF18" s="264">
        <f t="shared" si="0"/>
        <v>10500</v>
      </c>
      <c r="AG18" s="235"/>
      <c r="AH18" s="235"/>
    </row>
    <row r="19" spans="1:52" ht="15.75" thickBot="1" x14ac:dyDescent="0.3">
      <c r="A19" s="44"/>
      <c r="B19" s="72">
        <v>4.2</v>
      </c>
      <c r="C19" s="45" t="s">
        <v>81</v>
      </c>
      <c r="D19" s="250"/>
      <c r="E19" s="219"/>
      <c r="F19" s="219"/>
      <c r="G19" s="219"/>
      <c r="H19" s="219"/>
      <c r="I19" s="219"/>
      <c r="J19" s="219"/>
      <c r="K19" s="219"/>
      <c r="L19" s="219"/>
      <c r="M19" s="219"/>
      <c r="N19" s="250">
        <v>0.05</v>
      </c>
      <c r="O19" s="219">
        <v>2.5000000000000001E-2</v>
      </c>
      <c r="P19" s="219">
        <v>0.1</v>
      </c>
      <c r="Q19" s="219">
        <v>5.0000000000000001E-3</v>
      </c>
      <c r="R19" s="219">
        <v>5.0000000000000001E-3</v>
      </c>
      <c r="S19" s="219">
        <v>0.15</v>
      </c>
      <c r="T19" s="219">
        <v>0.05</v>
      </c>
      <c r="U19" s="219">
        <v>2.5000000000000001E-2</v>
      </c>
      <c r="V19" s="219">
        <v>5.0000000000000001E-3</v>
      </c>
      <c r="W19" s="251"/>
      <c r="X19" s="235"/>
      <c r="Y19" s="269"/>
      <c r="Z19" s="270"/>
      <c r="AA19" s="270"/>
      <c r="AB19" s="270">
        <f>'yr8'!AB19*VLOOKUP($AD$1,Population!$F$3:$H$12,3,FALSE)</f>
        <v>5000</v>
      </c>
      <c r="AC19" s="270">
        <f>'yr8'!AC19*VLOOKUP($AD$1,Population!$F$3:$H$12,3,FALSE)</f>
        <v>1000</v>
      </c>
      <c r="AD19" s="271">
        <f>'yr8'!AD19*VLOOKUP($AD$1,Population!$F$3:$H$12,3,FALSE)</f>
        <v>4500</v>
      </c>
      <c r="AE19" s="235"/>
      <c r="AF19" s="264">
        <f t="shared" si="0"/>
        <v>10500</v>
      </c>
      <c r="AG19" s="235"/>
      <c r="AH19" s="235"/>
    </row>
    <row r="20" spans="1:52" x14ac:dyDescent="0.25">
      <c r="A20" s="44"/>
      <c r="B20" s="54">
        <v>5</v>
      </c>
      <c r="C20" s="54" t="s">
        <v>44</v>
      </c>
      <c r="D20" s="250"/>
      <c r="E20" s="219"/>
      <c r="F20" s="219"/>
      <c r="G20" s="219"/>
      <c r="H20" s="219"/>
      <c r="I20" s="219"/>
      <c r="J20" s="219"/>
      <c r="K20" s="219"/>
      <c r="L20" s="219"/>
      <c r="M20" s="219"/>
      <c r="N20" s="250"/>
      <c r="O20" s="219"/>
      <c r="P20" s="219"/>
      <c r="Q20" s="219">
        <v>0.05</v>
      </c>
      <c r="R20" s="219">
        <v>0.05</v>
      </c>
      <c r="S20" s="219">
        <v>0.1</v>
      </c>
      <c r="T20" s="219"/>
      <c r="U20" s="219"/>
      <c r="V20" s="219"/>
      <c r="W20" s="251">
        <v>0.05</v>
      </c>
      <c r="X20" s="235"/>
      <c r="Y20" s="269"/>
      <c r="Z20" s="270"/>
      <c r="AA20" s="270"/>
      <c r="AB20" s="270">
        <f>'yr8'!AB20*VLOOKUP($AD$1,Population!$F$3:$H$12,3,FALSE)</f>
        <v>2500</v>
      </c>
      <c r="AC20" s="270">
        <f>'yr8'!AC20*VLOOKUP($AD$1,Population!$F$3:$H$12,3,FALSE)</f>
        <v>4000</v>
      </c>
      <c r="AD20" s="271"/>
      <c r="AE20" s="235"/>
      <c r="AF20" s="264">
        <f t="shared" si="0"/>
        <v>6500</v>
      </c>
      <c r="AG20" s="235"/>
      <c r="AH20" s="235"/>
    </row>
    <row r="21" spans="1:52" x14ac:dyDescent="0.25">
      <c r="A21" s="44"/>
      <c r="B21" s="46">
        <v>6</v>
      </c>
      <c r="C21" s="46" t="s">
        <v>20</v>
      </c>
      <c r="D21" s="250"/>
      <c r="E21" s="219"/>
      <c r="F21" s="219"/>
      <c r="G21" s="219"/>
      <c r="H21" s="219"/>
      <c r="I21" s="219"/>
      <c r="J21" s="219"/>
      <c r="K21" s="219"/>
      <c r="L21" s="219"/>
      <c r="M21" s="219"/>
      <c r="N21" s="250"/>
      <c r="O21" s="219">
        <v>0.05</v>
      </c>
      <c r="P21" s="219">
        <v>0.05</v>
      </c>
      <c r="Q21" s="219">
        <v>0.05</v>
      </c>
      <c r="R21" s="219">
        <v>0.05</v>
      </c>
      <c r="S21" s="219"/>
      <c r="T21" s="219"/>
      <c r="U21" s="219"/>
      <c r="V21" s="219"/>
      <c r="W21" s="251">
        <v>0.05</v>
      </c>
      <c r="X21" s="235"/>
      <c r="Y21" s="269"/>
      <c r="Z21" s="270"/>
      <c r="AA21" s="270"/>
      <c r="AB21" s="270">
        <f>'yr8'!AB21*VLOOKUP($AD$1,Population!$F$3:$H$12,3,FALSE)</f>
        <v>500</v>
      </c>
      <c r="AC21" s="270">
        <f>'yr8'!AC21*VLOOKUP($AD$1,Population!$F$3:$H$12,3,FALSE)</f>
        <v>100</v>
      </c>
      <c r="AD21" s="271"/>
      <c r="AE21" s="235"/>
      <c r="AF21" s="264">
        <f t="shared" si="0"/>
        <v>600</v>
      </c>
      <c r="AG21" s="235"/>
      <c r="AH21" s="235"/>
    </row>
    <row r="22" spans="1:52" x14ac:dyDescent="0.25">
      <c r="A22" s="44"/>
      <c r="B22" s="47">
        <v>7</v>
      </c>
      <c r="C22" s="47" t="s">
        <v>21</v>
      </c>
      <c r="D22" s="250"/>
      <c r="E22" s="219"/>
      <c r="F22" s="219"/>
      <c r="G22" s="219"/>
      <c r="H22" s="219"/>
      <c r="I22" s="219"/>
      <c r="J22" s="219"/>
      <c r="K22" s="219"/>
      <c r="L22" s="219"/>
      <c r="M22" s="219"/>
      <c r="N22" s="250">
        <v>0.2</v>
      </c>
      <c r="O22" s="219">
        <v>0.05</v>
      </c>
      <c r="P22" s="219">
        <v>0.1</v>
      </c>
      <c r="Q22" s="219">
        <v>0.05</v>
      </c>
      <c r="R22" s="219">
        <v>0.05</v>
      </c>
      <c r="S22" s="219">
        <v>0.12</v>
      </c>
      <c r="T22" s="219">
        <v>0.15</v>
      </c>
      <c r="U22" s="219">
        <v>0.05</v>
      </c>
      <c r="V22" s="219">
        <v>0.12</v>
      </c>
      <c r="W22" s="251">
        <v>0.1</v>
      </c>
      <c r="X22" s="235"/>
      <c r="Y22" s="269"/>
      <c r="Z22" s="270">
        <f>'yr8'!Z22*VLOOKUP($AD$1,Population!$F$3:$H$12,3,FALSE)</f>
        <v>50</v>
      </c>
      <c r="AA22" s="270"/>
      <c r="AB22" s="270">
        <f>'yr8'!AB22*VLOOKUP($AD$1,Population!$F$3:$H$12,3,FALSE)</f>
        <v>3500</v>
      </c>
      <c r="AC22" s="270">
        <f>'yr8'!AC22*VLOOKUP($AD$1,Population!$F$3:$H$12,3,FALSE)</f>
        <v>700</v>
      </c>
      <c r="AD22" s="271"/>
      <c r="AE22" s="235"/>
      <c r="AF22" s="264">
        <f t="shared" si="0"/>
        <v>4250</v>
      </c>
      <c r="AG22" s="235"/>
      <c r="AH22" s="235"/>
    </row>
    <row r="23" spans="1:52" x14ac:dyDescent="0.25">
      <c r="A23" s="44"/>
      <c r="B23" s="48">
        <v>8</v>
      </c>
      <c r="C23" s="48" t="s">
        <v>22</v>
      </c>
      <c r="D23" s="250"/>
      <c r="E23" s="219"/>
      <c r="F23" s="219"/>
      <c r="G23" s="219"/>
      <c r="H23" s="219"/>
      <c r="I23" s="219"/>
      <c r="J23" s="219"/>
      <c r="K23" s="219"/>
      <c r="L23" s="219"/>
      <c r="M23" s="219"/>
      <c r="N23" s="250"/>
      <c r="O23" s="219"/>
      <c r="P23" s="219"/>
      <c r="Q23" s="219">
        <v>0.05</v>
      </c>
      <c r="R23" s="219">
        <v>0.05</v>
      </c>
      <c r="S23" s="219">
        <v>0.05</v>
      </c>
      <c r="T23" s="219"/>
      <c r="U23" s="219">
        <v>0.05</v>
      </c>
      <c r="V23" s="219">
        <v>0.05</v>
      </c>
      <c r="W23" s="251">
        <v>0.05</v>
      </c>
      <c r="X23" s="235"/>
      <c r="Y23" s="269">
        <f>'yr8'!Y23*VLOOKUP($AD$1,Population!$F$3:$H$12,3,FALSE)</f>
        <v>200</v>
      </c>
      <c r="Z23" s="270"/>
      <c r="AA23" s="270"/>
      <c r="AB23" s="270">
        <f>'yr8'!AB23*VLOOKUP($AD$1,Population!$F$3:$H$12,3,FALSE)</f>
        <v>7500</v>
      </c>
      <c r="AC23" s="270">
        <f>'yr8'!AC23*VLOOKUP($AD$1,Population!$F$3:$H$12,3,FALSE)</f>
        <v>1500</v>
      </c>
      <c r="AD23" s="271"/>
      <c r="AE23" s="235"/>
      <c r="AF23" s="264">
        <f t="shared" si="0"/>
        <v>9200</v>
      </c>
      <c r="AG23" s="235"/>
      <c r="AH23" s="235"/>
    </row>
    <row r="24" spans="1:52" x14ac:dyDescent="0.25">
      <c r="A24" s="44"/>
      <c r="B24" s="49">
        <v>9</v>
      </c>
      <c r="C24" s="49" t="s">
        <v>23</v>
      </c>
      <c r="D24" s="252"/>
      <c r="E24" s="253"/>
      <c r="F24" s="253"/>
      <c r="G24" s="253"/>
      <c r="H24" s="253"/>
      <c r="I24" s="253"/>
      <c r="J24" s="253"/>
      <c r="K24" s="253"/>
      <c r="L24" s="253"/>
      <c r="M24" s="253"/>
      <c r="N24" s="252"/>
      <c r="O24" s="253"/>
      <c r="P24" s="253">
        <v>0.05</v>
      </c>
      <c r="Q24" s="253"/>
      <c r="R24" s="253"/>
      <c r="S24" s="253"/>
      <c r="T24" s="253"/>
      <c r="U24" s="253"/>
      <c r="V24" s="253">
        <v>0.1</v>
      </c>
      <c r="W24" s="254">
        <v>0.01</v>
      </c>
      <c r="X24" s="235"/>
      <c r="Y24" s="258"/>
      <c r="Z24" s="259"/>
      <c r="AA24" s="259"/>
      <c r="AB24" s="259">
        <f>'yr8'!AB24*VLOOKUP($AD$1,Population!$F$3:$H$12,3,FALSE)</f>
        <v>2500</v>
      </c>
      <c r="AC24" s="259">
        <f>'yr8'!AC24*VLOOKUP($AD$1,Population!$F$3:$H$12,3,FALSE)</f>
        <v>500</v>
      </c>
      <c r="AD24" s="260"/>
      <c r="AE24" s="235"/>
      <c r="AF24" s="265">
        <f t="shared" si="0"/>
        <v>3000</v>
      </c>
      <c r="AG24" s="235"/>
      <c r="AH24" s="235"/>
    </row>
    <row r="25" spans="1:52" x14ac:dyDescent="0.25">
      <c r="A25" s="235"/>
      <c r="B25" s="235"/>
      <c r="C25" s="235"/>
      <c r="D25" s="235"/>
      <c r="E25" s="235"/>
      <c r="F25" s="235"/>
      <c r="G25" s="235"/>
      <c r="H25" s="235"/>
      <c r="I25" s="235"/>
      <c r="J25" s="235"/>
      <c r="K25" s="235"/>
      <c r="L25" s="235"/>
      <c r="M25" s="235"/>
      <c r="N25" s="235"/>
      <c r="O25" s="235"/>
      <c r="P25" s="235"/>
      <c r="Q25" s="235"/>
      <c r="R25" s="235"/>
      <c r="S25" s="235"/>
      <c r="T25" s="235"/>
      <c r="U25" s="235"/>
      <c r="V25" s="235"/>
      <c r="W25" s="235"/>
      <c r="X25" s="235"/>
      <c r="Y25" s="235"/>
      <c r="Z25" s="235"/>
      <c r="AA25" s="235"/>
      <c r="AB25" s="235"/>
      <c r="AC25" s="235"/>
      <c r="AD25" s="235"/>
      <c r="AE25" s="235"/>
      <c r="AF25" s="235"/>
      <c r="AG25" s="235"/>
      <c r="AH25" s="235"/>
    </row>
    <row r="26" spans="1:52" hidden="1" x14ac:dyDescent="0.25">
      <c r="A26" s="235" t="s">
        <v>33</v>
      </c>
      <c r="B26" s="235"/>
      <c r="C26" s="235" t="s">
        <v>25</v>
      </c>
      <c r="D26" s="235">
        <v>0.1</v>
      </c>
      <c r="E26" s="235">
        <v>0.05</v>
      </c>
      <c r="F26" s="235">
        <v>0.1</v>
      </c>
      <c r="G26" s="235">
        <v>0.1</v>
      </c>
      <c r="H26" s="235">
        <v>0.1</v>
      </c>
      <c r="I26" s="235">
        <v>0.3</v>
      </c>
      <c r="J26" s="234">
        <v>0.05</v>
      </c>
      <c r="K26" s="234">
        <v>0.05</v>
      </c>
      <c r="L26" s="234">
        <v>0.2</v>
      </c>
      <c r="M26" s="236">
        <v>0.1</v>
      </c>
      <c r="N26" s="235">
        <f t="shared" ref="N26:W26" si="1">D26</f>
        <v>0.1</v>
      </c>
      <c r="O26" s="235">
        <f t="shared" si="1"/>
        <v>0.05</v>
      </c>
      <c r="P26" s="235">
        <f t="shared" si="1"/>
        <v>0.1</v>
      </c>
      <c r="Q26" s="235">
        <f t="shared" si="1"/>
        <v>0.1</v>
      </c>
      <c r="R26" s="235">
        <f t="shared" si="1"/>
        <v>0.1</v>
      </c>
      <c r="S26" s="235">
        <f t="shared" si="1"/>
        <v>0.3</v>
      </c>
      <c r="T26" s="235">
        <f t="shared" si="1"/>
        <v>0.05</v>
      </c>
      <c r="U26" s="235">
        <f t="shared" si="1"/>
        <v>0.05</v>
      </c>
      <c r="V26" s="235">
        <f t="shared" si="1"/>
        <v>0.2</v>
      </c>
      <c r="W26" s="235">
        <f t="shared" si="1"/>
        <v>0.1</v>
      </c>
      <c r="X26" s="235"/>
      <c r="Y26" s="235"/>
      <c r="Z26" s="235"/>
      <c r="AA26" s="235"/>
      <c r="AB26" s="235"/>
      <c r="AC26" s="235"/>
      <c r="AD26" s="235"/>
      <c r="AE26" s="235"/>
      <c r="AF26" s="235"/>
      <c r="AG26" s="235"/>
      <c r="AH26" s="235"/>
    </row>
    <row r="27" spans="1:52" hidden="1" x14ac:dyDescent="0.25">
      <c r="A27" s="235"/>
      <c r="B27" s="235"/>
      <c r="C27" s="235" t="s">
        <v>26</v>
      </c>
      <c r="D27" s="235">
        <v>0.05</v>
      </c>
      <c r="E27" s="235">
        <v>0.01</v>
      </c>
      <c r="F27" s="235">
        <v>0.02</v>
      </c>
      <c r="G27" s="235"/>
      <c r="H27" s="235"/>
      <c r="I27" s="235"/>
      <c r="J27" s="234">
        <v>0.02</v>
      </c>
      <c r="K27" s="234">
        <v>0.1</v>
      </c>
      <c r="L27" s="234">
        <v>0.05</v>
      </c>
      <c r="M27" s="236">
        <v>0.1</v>
      </c>
      <c r="N27" s="235">
        <f t="shared" ref="N27:N28" si="2">D27</f>
        <v>0.05</v>
      </c>
      <c r="O27" s="235">
        <f>E27</f>
        <v>0.01</v>
      </c>
      <c r="P27" s="235">
        <f>F27</f>
        <v>0.02</v>
      </c>
      <c r="Q27" s="235"/>
      <c r="R27" s="235"/>
      <c r="S27" s="235"/>
      <c r="T27" s="235">
        <f>J27</f>
        <v>0.02</v>
      </c>
      <c r="U27" s="235">
        <f>K27</f>
        <v>0.1</v>
      </c>
      <c r="V27" s="235">
        <f>L27</f>
        <v>0.05</v>
      </c>
      <c r="W27" s="235">
        <f>M27</f>
        <v>0.1</v>
      </c>
      <c r="X27" s="235"/>
      <c r="Y27" s="235"/>
      <c r="Z27" s="235"/>
      <c r="AA27" s="235"/>
      <c r="AB27" s="235"/>
      <c r="AC27" s="235"/>
      <c r="AD27" s="235"/>
      <c r="AE27" s="235"/>
      <c r="AF27" s="235"/>
      <c r="AG27" s="235"/>
      <c r="AH27" s="235"/>
    </row>
    <row r="28" spans="1:52" hidden="1" x14ac:dyDescent="0.25">
      <c r="A28" s="235"/>
      <c r="B28" s="235"/>
      <c r="C28" s="235" t="s">
        <v>27</v>
      </c>
      <c r="D28" s="235">
        <v>0.01</v>
      </c>
      <c r="E28" s="235"/>
      <c r="F28" s="235"/>
      <c r="G28" s="235">
        <v>0.05</v>
      </c>
      <c r="H28" s="235">
        <v>0.05</v>
      </c>
      <c r="I28" s="235"/>
      <c r="J28" s="235"/>
      <c r="K28" s="235"/>
      <c r="L28" s="234">
        <v>0.15</v>
      </c>
      <c r="M28" s="236"/>
      <c r="N28" s="235">
        <f t="shared" si="2"/>
        <v>0.01</v>
      </c>
      <c r="O28" s="235"/>
      <c r="P28" s="235"/>
      <c r="Q28" s="235">
        <f>G28</f>
        <v>0.05</v>
      </c>
      <c r="R28" s="235">
        <f>H28</f>
        <v>0.05</v>
      </c>
      <c r="S28" s="235"/>
      <c r="T28" s="235"/>
      <c r="U28" s="235"/>
      <c r="V28" s="235">
        <v>0.1</v>
      </c>
      <c r="W28" s="235"/>
      <c r="X28" s="235"/>
      <c r="Y28" s="235"/>
      <c r="Z28" s="235"/>
      <c r="AA28" s="235"/>
      <c r="AB28" s="235"/>
      <c r="AC28" s="235"/>
      <c r="AD28" s="235"/>
      <c r="AE28" s="235"/>
      <c r="AF28" s="235"/>
      <c r="AG28" s="235"/>
      <c r="AH28" s="235"/>
      <c r="AZ28" s="53"/>
    </row>
    <row r="29" spans="1:52" hidden="1" x14ac:dyDescent="0.25">
      <c r="A29" s="235"/>
      <c r="B29" s="235"/>
      <c r="C29" s="235"/>
      <c r="D29" s="235"/>
      <c r="E29" s="235"/>
      <c r="F29" s="235"/>
      <c r="G29" s="235"/>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Z29" s="53"/>
    </row>
    <row r="30" spans="1:52" x14ac:dyDescent="0.25">
      <c r="A30" s="235" t="s">
        <v>42</v>
      </c>
      <c r="B30" s="235"/>
      <c r="C30" s="235"/>
      <c r="D30" s="247">
        <f>AF5</f>
        <v>0</v>
      </c>
      <c r="E30" s="248">
        <f>AF6</f>
        <v>0</v>
      </c>
      <c r="F30" s="248">
        <f>AF7</f>
        <v>927.3125</v>
      </c>
      <c r="G30" s="248">
        <f>AF8</f>
        <v>2105.25</v>
      </c>
      <c r="H30" s="248">
        <f>AF9</f>
        <v>2105.25</v>
      </c>
      <c r="I30" s="248">
        <f>AF10</f>
        <v>1303.25</v>
      </c>
      <c r="J30" s="248">
        <f>AF11</f>
        <v>120.3</v>
      </c>
      <c r="K30" s="248">
        <f>AF12</f>
        <v>842.10000000000014</v>
      </c>
      <c r="L30" s="248">
        <f>AF13</f>
        <v>1804.5</v>
      </c>
      <c r="M30" s="249">
        <f>AF14</f>
        <v>852.125</v>
      </c>
      <c r="N30" s="248">
        <f>AF15</f>
        <v>0</v>
      </c>
      <c r="O30" s="248">
        <f>AF16</f>
        <v>0</v>
      </c>
      <c r="P30" s="248">
        <f>AF17</f>
        <v>4350</v>
      </c>
      <c r="Q30" s="248">
        <f>AF18</f>
        <v>10500</v>
      </c>
      <c r="R30" s="248">
        <f>AF19</f>
        <v>10500</v>
      </c>
      <c r="S30" s="248">
        <f>AF20</f>
        <v>6500</v>
      </c>
      <c r="T30" s="248">
        <f>AF21</f>
        <v>600</v>
      </c>
      <c r="U30" s="248">
        <f>AF22</f>
        <v>4250</v>
      </c>
      <c r="V30" s="248">
        <f>AF23</f>
        <v>9200</v>
      </c>
      <c r="W30" s="249">
        <f>AF24</f>
        <v>3000</v>
      </c>
      <c r="X30" s="235"/>
      <c r="Y30" s="235"/>
      <c r="Z30" s="235"/>
      <c r="AA30" s="235"/>
      <c r="AB30" s="235"/>
      <c r="AC30" s="235"/>
      <c r="AD30" s="235"/>
      <c r="AE30" s="235"/>
      <c r="AF30" s="235"/>
      <c r="AG30" s="235"/>
      <c r="AH30" s="235"/>
      <c r="AZ30" s="53"/>
    </row>
    <row r="31" spans="1:52" x14ac:dyDescent="0.25">
      <c r="A31" s="234" t="s">
        <v>148</v>
      </c>
      <c r="B31" s="235"/>
      <c r="C31" s="235"/>
      <c r="D31" s="258">
        <f t="array" ref="D31:W31">TRANSPOSE(MMULT(MINVERSE(_xlfn.MUNIT(20)-D5:W24),AF5:AF24))</f>
        <v>368.99503915514231</v>
      </c>
      <c r="E31" s="259">
        <v>762.67764198783095</v>
      </c>
      <c r="F31" s="259">
        <v>2855.8508823592142</v>
      </c>
      <c r="G31" s="259">
        <v>2836.0531402195402</v>
      </c>
      <c r="H31" s="259">
        <v>2836.0531402195397</v>
      </c>
      <c r="I31" s="259">
        <v>1832.9548684277443</v>
      </c>
      <c r="J31" s="259">
        <v>647.63580780232257</v>
      </c>
      <c r="K31" s="259">
        <v>2383.4262895281299</v>
      </c>
      <c r="L31" s="259">
        <v>2486.0299362976452</v>
      </c>
      <c r="M31" s="260">
        <v>1256.0813512603288</v>
      </c>
      <c r="N31" s="259">
        <v>1701.4983390656189</v>
      </c>
      <c r="O31" s="259">
        <v>3429.8459900811758</v>
      </c>
      <c r="P31" s="259">
        <v>10374.853694422309</v>
      </c>
      <c r="Q31" s="259">
        <v>13684.294505846121</v>
      </c>
      <c r="R31" s="259">
        <v>13684.294505846119</v>
      </c>
      <c r="S31" s="259">
        <v>9009.9832650564385</v>
      </c>
      <c r="T31" s="259">
        <v>2899.2199227759688</v>
      </c>
      <c r="U31" s="259">
        <v>11218.953595695499</v>
      </c>
      <c r="V31" s="259">
        <v>12442.559770093043</v>
      </c>
      <c r="W31" s="260">
        <v>4811.1097593236564</v>
      </c>
      <c r="X31" s="235"/>
      <c r="Y31" s="235"/>
      <c r="Z31" s="235"/>
      <c r="AA31" s="235"/>
      <c r="AB31" s="235"/>
      <c r="AC31" s="235"/>
      <c r="AD31" s="235"/>
      <c r="AE31" s="235"/>
      <c r="AF31" s="235"/>
      <c r="AG31" s="235"/>
      <c r="AH31" s="235"/>
      <c r="AZ31" s="53"/>
    </row>
    <row r="32" spans="1:52" x14ac:dyDescent="0.25">
      <c r="A32" s="235"/>
      <c r="B32" s="235"/>
      <c r="C32" s="235"/>
      <c r="D32" s="235"/>
      <c r="E32" s="235"/>
      <c r="F32" s="235"/>
      <c r="G32" s="235"/>
      <c r="H32" s="235"/>
      <c r="I32" s="235"/>
      <c r="J32" s="235"/>
      <c r="K32" s="235"/>
      <c r="L32" s="235"/>
      <c r="M32" s="235"/>
      <c r="N32" s="235"/>
      <c r="O32" s="235"/>
      <c r="P32" s="235"/>
      <c r="Q32" s="235"/>
      <c r="R32" s="235"/>
      <c r="S32" s="235"/>
      <c r="T32" s="235"/>
      <c r="U32" s="235"/>
      <c r="V32" s="235"/>
      <c r="W32" s="235"/>
      <c r="X32" s="235"/>
      <c r="Y32" s="235"/>
      <c r="Z32" s="235"/>
      <c r="AA32" s="235"/>
      <c r="AB32" s="235"/>
      <c r="AC32" s="235"/>
      <c r="AD32" s="235"/>
      <c r="AE32" s="235"/>
      <c r="AF32" s="235"/>
      <c r="AG32" s="235"/>
      <c r="AH32" s="235"/>
      <c r="AZ32" s="53"/>
    </row>
    <row r="33" spans="1:52" hidden="1" x14ac:dyDescent="0.25">
      <c r="A33" s="235"/>
      <c r="B33" s="235"/>
      <c r="C33" s="235" t="s">
        <v>28</v>
      </c>
      <c r="D33" s="235"/>
      <c r="E33" s="235"/>
      <c r="F33" s="235"/>
      <c r="G33" s="235"/>
      <c r="H33" s="235"/>
      <c r="I33" s="235"/>
      <c r="J33" s="235"/>
      <c r="K33" s="235"/>
      <c r="L33" s="235"/>
      <c r="M33" s="236"/>
      <c r="N33" s="235"/>
      <c r="O33" s="235"/>
      <c r="P33" s="235"/>
      <c r="Q33" s="235"/>
      <c r="R33" s="235"/>
      <c r="S33" s="235"/>
      <c r="T33" s="235"/>
      <c r="U33" s="235"/>
      <c r="V33" s="235"/>
      <c r="W33" s="235"/>
      <c r="X33" s="235"/>
      <c r="Y33" s="235"/>
      <c r="Z33" s="235"/>
      <c r="AA33" s="235"/>
      <c r="AB33" s="235"/>
      <c r="AC33" s="235"/>
      <c r="AD33" s="235"/>
      <c r="AE33" s="235"/>
      <c r="AF33" s="235"/>
      <c r="AG33" s="235"/>
      <c r="AH33" s="235"/>
      <c r="AZ33" s="53"/>
    </row>
    <row r="34" spans="1:52" hidden="1" x14ac:dyDescent="0.25">
      <c r="A34" s="235"/>
      <c r="B34" s="235"/>
      <c r="C34" s="235" t="s">
        <v>29</v>
      </c>
      <c r="D34" s="235"/>
      <c r="E34" s="235"/>
      <c r="F34" s="235"/>
      <c r="G34" s="235"/>
      <c r="H34" s="235"/>
      <c r="I34" s="235"/>
      <c r="J34" s="235"/>
      <c r="K34" s="235"/>
      <c r="L34" s="235"/>
      <c r="M34" s="236"/>
      <c r="N34" s="235"/>
      <c r="O34" s="235"/>
      <c r="P34" s="235"/>
      <c r="Q34" s="235"/>
      <c r="R34" s="235"/>
      <c r="S34" s="235"/>
      <c r="T34" s="235"/>
      <c r="U34" s="235"/>
      <c r="V34" s="235"/>
      <c r="W34" s="235"/>
      <c r="X34" s="235"/>
      <c r="Y34" s="235"/>
      <c r="Z34" s="235"/>
      <c r="AA34" s="235"/>
      <c r="AB34" s="235"/>
      <c r="AC34" s="235"/>
      <c r="AD34" s="235"/>
      <c r="AE34" s="235"/>
      <c r="AF34" s="235"/>
      <c r="AG34" s="235"/>
      <c r="AH34" s="235"/>
      <c r="AZ34" s="53"/>
    </row>
    <row r="35" spans="1:52" hidden="1" x14ac:dyDescent="0.25">
      <c r="A35" s="235"/>
      <c r="B35" s="235"/>
      <c r="C35" s="235" t="s">
        <v>30</v>
      </c>
      <c r="D35" s="235"/>
      <c r="E35" s="235"/>
      <c r="F35" s="235"/>
      <c r="G35" s="235"/>
      <c r="H35" s="235"/>
      <c r="I35" s="235"/>
      <c r="J35" s="235"/>
      <c r="K35" s="235"/>
      <c r="L35" s="235"/>
      <c r="M35" s="236"/>
      <c r="N35" s="235"/>
      <c r="O35" s="235"/>
      <c r="P35" s="235"/>
      <c r="Q35" s="235"/>
      <c r="R35" s="235"/>
      <c r="S35" s="235"/>
      <c r="T35" s="235"/>
      <c r="U35" s="235"/>
      <c r="V35" s="235"/>
      <c r="W35" s="235"/>
      <c r="X35" s="235"/>
      <c r="Y35" s="235"/>
      <c r="Z35" s="235"/>
      <c r="AA35" s="235"/>
      <c r="AB35" s="235"/>
      <c r="AC35" s="235"/>
      <c r="AD35" s="235"/>
      <c r="AE35" s="235"/>
      <c r="AF35" s="235"/>
      <c r="AG35" s="235"/>
      <c r="AH35" s="235"/>
      <c r="AZ35" s="53"/>
    </row>
    <row r="36" spans="1:52" hidden="1" x14ac:dyDescent="0.25">
      <c r="A36" s="235"/>
      <c r="B36" s="235"/>
      <c r="C36" s="235" t="s">
        <v>31</v>
      </c>
      <c r="D36" s="235"/>
      <c r="E36" s="235"/>
      <c r="F36" s="235"/>
      <c r="G36" s="235"/>
      <c r="H36" s="235"/>
      <c r="I36" s="235"/>
      <c r="J36" s="235"/>
      <c r="K36" s="235"/>
      <c r="L36" s="235"/>
      <c r="M36" s="236"/>
      <c r="N36" s="235"/>
      <c r="O36" s="235"/>
      <c r="P36" s="235"/>
      <c r="Q36" s="235"/>
      <c r="R36" s="235"/>
      <c r="S36" s="235"/>
      <c r="T36" s="235"/>
      <c r="U36" s="235"/>
      <c r="V36" s="235"/>
      <c r="W36" s="235"/>
      <c r="X36" s="235"/>
      <c r="Y36" s="235"/>
      <c r="Z36" s="235"/>
      <c r="AA36" s="235"/>
      <c r="AB36" s="235"/>
      <c r="AC36" s="235"/>
      <c r="AD36" s="235"/>
      <c r="AE36" s="235"/>
      <c r="AF36" s="235"/>
      <c r="AG36" s="235"/>
      <c r="AH36" s="235"/>
      <c r="AZ36" s="53"/>
    </row>
    <row r="37" spans="1:52" hidden="1" x14ac:dyDescent="0.25">
      <c r="A37" s="235"/>
      <c r="B37" s="235"/>
      <c r="C37" s="235" t="s">
        <v>32</v>
      </c>
      <c r="D37" s="235"/>
      <c r="E37" s="235"/>
      <c r="F37" s="235"/>
      <c r="G37" s="235"/>
      <c r="H37" s="235"/>
      <c r="I37" s="235"/>
      <c r="J37" s="235"/>
      <c r="K37" s="235"/>
      <c r="L37" s="235"/>
      <c r="M37" s="236"/>
      <c r="N37" s="235"/>
      <c r="O37" s="235"/>
      <c r="P37" s="235"/>
      <c r="Q37" s="235"/>
      <c r="R37" s="235"/>
      <c r="S37" s="235"/>
      <c r="T37" s="235"/>
      <c r="U37" s="235"/>
      <c r="V37" s="235"/>
      <c r="W37" s="235"/>
      <c r="X37" s="235"/>
      <c r="Y37" s="235"/>
      <c r="Z37" s="235"/>
      <c r="AA37" s="235"/>
      <c r="AB37" s="235"/>
      <c r="AC37" s="235"/>
      <c r="AD37" s="235"/>
      <c r="AE37" s="235"/>
      <c r="AF37" s="235"/>
      <c r="AG37" s="235"/>
      <c r="AH37" s="235"/>
      <c r="AZ37" s="53"/>
    </row>
    <row r="38" spans="1:52" s="5" customFormat="1" hidden="1" x14ac:dyDescent="0.25">
      <c r="A38" s="235"/>
      <c r="B38" s="235"/>
      <c r="C38" s="235"/>
      <c r="D38" s="235"/>
      <c r="E38" s="235"/>
      <c r="F38" s="235"/>
      <c r="G38" s="235"/>
      <c r="H38" s="235"/>
      <c r="I38" s="235"/>
      <c r="J38" s="235"/>
      <c r="K38" s="235"/>
      <c r="L38" s="235"/>
      <c r="M38" s="234"/>
      <c r="N38" s="235"/>
      <c r="O38" s="235"/>
      <c r="P38" s="235"/>
      <c r="Q38" s="235"/>
      <c r="R38" s="235"/>
      <c r="S38" s="235"/>
      <c r="T38" s="235"/>
      <c r="U38" s="235"/>
      <c r="V38" s="235"/>
      <c r="W38" s="235"/>
      <c r="X38" s="235"/>
      <c r="Y38" s="235"/>
      <c r="Z38" s="235"/>
      <c r="AA38" s="235"/>
      <c r="AB38" s="235"/>
      <c r="AC38" s="235"/>
      <c r="AD38" s="235"/>
      <c r="AE38" s="235"/>
      <c r="AF38" s="235"/>
      <c r="AG38" s="235"/>
      <c r="AH38" s="235"/>
      <c r="AZ38" s="73"/>
    </row>
    <row r="39" spans="1:52" x14ac:dyDescent="0.25">
      <c r="A39" s="235" t="s">
        <v>83</v>
      </c>
      <c r="B39" s="235"/>
      <c r="C39" s="235"/>
      <c r="D39" s="235"/>
      <c r="E39" s="235"/>
      <c r="F39" s="235"/>
      <c r="G39" s="235"/>
      <c r="H39" s="235"/>
      <c r="I39" s="235"/>
      <c r="J39" s="235"/>
      <c r="K39" s="235"/>
      <c r="L39" s="235"/>
      <c r="M39" s="235"/>
      <c r="N39" s="235"/>
      <c r="O39" s="235"/>
      <c r="P39" s="235"/>
      <c r="Q39" s="235"/>
      <c r="R39" s="235"/>
      <c r="S39" s="235"/>
      <c r="T39" s="235"/>
      <c r="U39" s="235"/>
      <c r="V39" s="235"/>
      <c r="W39" s="235"/>
      <c r="X39" s="235"/>
      <c r="Y39" s="235"/>
      <c r="Z39" s="235"/>
      <c r="AA39" s="235"/>
      <c r="AB39" s="235"/>
      <c r="AC39" s="235"/>
      <c r="AD39" s="235"/>
      <c r="AE39" s="235"/>
      <c r="AF39" s="235"/>
      <c r="AG39" s="235"/>
      <c r="AH39" s="235"/>
      <c r="AZ39" s="53"/>
    </row>
    <row r="40" spans="1:52" x14ac:dyDescent="0.25">
      <c r="A40" s="235"/>
      <c r="B40" s="235" t="s">
        <v>45</v>
      </c>
      <c r="C40" s="235"/>
      <c r="D40" s="247">
        <v>1.2</v>
      </c>
      <c r="E40" s="248">
        <v>1</v>
      </c>
      <c r="F40" s="248">
        <v>1</v>
      </c>
      <c r="G40" s="248">
        <v>0.5</v>
      </c>
      <c r="H40" s="248">
        <v>0.5</v>
      </c>
      <c r="I40" s="248">
        <v>0.3</v>
      </c>
      <c r="J40" s="248">
        <v>0.5</v>
      </c>
      <c r="K40" s="248">
        <v>1.2</v>
      </c>
      <c r="L40" s="248">
        <v>0.7</v>
      </c>
      <c r="M40" s="249">
        <v>0.8</v>
      </c>
      <c r="N40" s="248">
        <f t="shared" ref="N40:W43" si="3">D40</f>
        <v>1.2</v>
      </c>
      <c r="O40" s="248">
        <f t="shared" si="3"/>
        <v>1</v>
      </c>
      <c r="P40" s="248">
        <f t="shared" si="3"/>
        <v>1</v>
      </c>
      <c r="Q40" s="248">
        <f t="shared" si="3"/>
        <v>0.5</v>
      </c>
      <c r="R40" s="248">
        <f t="shared" si="3"/>
        <v>0.5</v>
      </c>
      <c r="S40" s="248">
        <f t="shared" si="3"/>
        <v>0.3</v>
      </c>
      <c r="T40" s="248">
        <f t="shared" si="3"/>
        <v>0.5</v>
      </c>
      <c r="U40" s="248">
        <f t="shared" si="3"/>
        <v>1.2</v>
      </c>
      <c r="V40" s="248">
        <f t="shared" si="3"/>
        <v>0.7</v>
      </c>
      <c r="W40" s="249">
        <f t="shared" si="3"/>
        <v>0.8</v>
      </c>
      <c r="X40" s="235"/>
      <c r="Y40" s="235"/>
      <c r="Z40" s="235"/>
      <c r="AA40" s="235"/>
      <c r="AB40" s="235"/>
      <c r="AC40" s="235" t="s">
        <v>55</v>
      </c>
      <c r="AD40" s="235"/>
      <c r="AE40" s="235"/>
      <c r="AF40" s="235"/>
      <c r="AG40" s="235"/>
      <c r="AH40" s="235"/>
      <c r="AZ40" s="53"/>
    </row>
    <row r="41" spans="1:52" x14ac:dyDescent="0.25">
      <c r="A41" s="235"/>
      <c r="B41" s="235" t="s">
        <v>47</v>
      </c>
      <c r="C41" s="235"/>
      <c r="D41" s="250">
        <f>(SUM(D6:D8)*$AC$41)/$Z$41</f>
        <v>4.0000000000000008E-2</v>
      </c>
      <c r="E41" s="219">
        <f>(SUM(E6:E8)*$AC$41)/$Z$41</f>
        <v>0.05</v>
      </c>
      <c r="F41" s="219">
        <f>(SUM(F6:F8)*$AC$41)/$Z$41</f>
        <v>0.12000000000000002</v>
      </c>
      <c r="G41" s="261">
        <f>Substitution_total!V11/G31</f>
        <v>49.207368258836226</v>
      </c>
      <c r="H41" s="219">
        <f t="shared" ref="H41:M41" si="4">(SUM(H6:H8)*$AC$41)/$Z$41</f>
        <v>6.2000000000000013E-2</v>
      </c>
      <c r="I41" s="219">
        <f t="shared" si="4"/>
        <v>6.7999999999999991E-2</v>
      </c>
      <c r="J41" s="219">
        <f t="shared" si="4"/>
        <v>6.7999999999999991E-2</v>
      </c>
      <c r="K41" s="219">
        <f t="shared" si="4"/>
        <v>0.05</v>
      </c>
      <c r="L41" s="219">
        <f t="shared" si="4"/>
        <v>2.2000000000000002E-2</v>
      </c>
      <c r="M41" s="251">
        <f t="shared" si="4"/>
        <v>2.4000000000000004E-2</v>
      </c>
      <c r="N41" s="219">
        <f>D41</f>
        <v>4.0000000000000008E-2</v>
      </c>
      <c r="O41" s="219">
        <f t="shared" si="3"/>
        <v>0.05</v>
      </c>
      <c r="P41" s="219">
        <f>F41</f>
        <v>0.12000000000000002</v>
      </c>
      <c r="Q41" s="219">
        <f>G41</f>
        <v>49.207368258836226</v>
      </c>
      <c r="R41" s="219">
        <f t="shared" si="3"/>
        <v>6.2000000000000013E-2</v>
      </c>
      <c r="S41" s="219">
        <f t="shared" si="3"/>
        <v>6.7999999999999991E-2</v>
      </c>
      <c r="T41" s="219">
        <f t="shared" si="3"/>
        <v>6.7999999999999991E-2</v>
      </c>
      <c r="U41" s="219">
        <f t="shared" si="3"/>
        <v>0.05</v>
      </c>
      <c r="V41" s="219">
        <f t="shared" si="3"/>
        <v>2.2000000000000002E-2</v>
      </c>
      <c r="W41" s="251">
        <f t="shared" si="3"/>
        <v>2.4000000000000004E-2</v>
      </c>
      <c r="X41" s="235"/>
      <c r="Y41" s="235" t="s">
        <v>49</v>
      </c>
      <c r="Z41" s="235">
        <v>1</v>
      </c>
      <c r="AA41" s="235" t="s">
        <v>50</v>
      </c>
      <c r="AB41" s="235"/>
      <c r="AC41" s="235">
        <v>0.4</v>
      </c>
      <c r="AD41" s="235"/>
      <c r="AE41" s="235"/>
      <c r="AF41" s="235"/>
      <c r="AG41" s="235"/>
      <c r="AH41" s="235"/>
      <c r="AZ41" s="53"/>
    </row>
    <row r="42" spans="1:52" x14ac:dyDescent="0.25">
      <c r="A42" s="235"/>
      <c r="B42" s="235" t="s">
        <v>101</v>
      </c>
      <c r="C42" s="235"/>
      <c r="D42" s="250">
        <f>(SUM(D6:D8)*$AC$42)/$Z$42</f>
        <v>0.13333333333333336</v>
      </c>
      <c r="E42" s="219">
        <f t="shared" ref="E42:M42" si="5">(SUM(E6:E8)*$AC$42)/$Z$42</f>
        <v>0.16666666666666669</v>
      </c>
      <c r="F42" s="219">
        <f t="shared" si="5"/>
        <v>0.40000000000000008</v>
      </c>
      <c r="G42" s="261">
        <f>Substitution_total!W11/G31</f>
        <v>76.056512234668091</v>
      </c>
      <c r="H42" s="219">
        <f t="shared" si="5"/>
        <v>0.20666666666666672</v>
      </c>
      <c r="I42" s="219">
        <f t="shared" si="5"/>
        <v>0.22666666666666666</v>
      </c>
      <c r="J42" s="219">
        <f t="shared" si="5"/>
        <v>0.22666666666666666</v>
      </c>
      <c r="K42" s="219">
        <f>(SUM(K6:K8)*$AC$42)/$Z$42</f>
        <v>0.16666666666666669</v>
      </c>
      <c r="L42" s="219">
        <f t="shared" si="5"/>
        <v>7.3333333333333348E-2</v>
      </c>
      <c r="M42" s="251">
        <f t="shared" si="5"/>
        <v>8.0000000000000016E-2</v>
      </c>
      <c r="N42" s="219">
        <f>D42</f>
        <v>0.13333333333333336</v>
      </c>
      <c r="O42" s="219">
        <f t="shared" si="3"/>
        <v>0.16666666666666669</v>
      </c>
      <c r="P42" s="219">
        <f t="shared" si="3"/>
        <v>0.40000000000000008</v>
      </c>
      <c r="Q42" s="219">
        <f t="shared" si="3"/>
        <v>76.056512234668091</v>
      </c>
      <c r="R42" s="219">
        <f t="shared" si="3"/>
        <v>0.20666666666666672</v>
      </c>
      <c r="S42" s="219">
        <f t="shared" si="3"/>
        <v>0.22666666666666666</v>
      </c>
      <c r="T42" s="219">
        <f t="shared" si="3"/>
        <v>0.22666666666666666</v>
      </c>
      <c r="U42" s="219">
        <f t="shared" si="3"/>
        <v>0.16666666666666669</v>
      </c>
      <c r="V42" s="219">
        <f t="shared" si="3"/>
        <v>7.3333333333333348E-2</v>
      </c>
      <c r="W42" s="251">
        <f t="shared" si="3"/>
        <v>8.0000000000000016E-2</v>
      </c>
      <c r="X42" s="235"/>
      <c r="Y42" s="235" t="s">
        <v>105</v>
      </c>
      <c r="Z42" s="235">
        <v>0.3</v>
      </c>
      <c r="AA42" s="235" t="s">
        <v>106</v>
      </c>
      <c r="AB42" s="235"/>
      <c r="AC42" s="235">
        <v>0.4</v>
      </c>
      <c r="AD42" s="235"/>
      <c r="AE42" s="235"/>
      <c r="AF42" s="235"/>
      <c r="AG42" s="235"/>
      <c r="AH42" s="235"/>
      <c r="AZ42" s="53"/>
    </row>
    <row r="43" spans="1:52" x14ac:dyDescent="0.25">
      <c r="A43" s="235"/>
      <c r="B43" s="235" t="s">
        <v>48</v>
      </c>
      <c r="C43" s="235"/>
      <c r="D43" s="252">
        <f>(SUM(D6:D8)*$AC$43)/$Z$43</f>
        <v>4.0000000000000008E-2</v>
      </c>
      <c r="E43" s="253">
        <f>(SUM(E6:E8)*$AC$43)/$Z$43</f>
        <v>0.05</v>
      </c>
      <c r="F43" s="253">
        <f t="shared" ref="F43:M43" si="6">(SUM(F6:F8)*$AC$43)/$Z$43</f>
        <v>0.12000000000000002</v>
      </c>
      <c r="G43" s="262">
        <f>Substitution_total!X11/G31</f>
        <v>4.5976490734368545</v>
      </c>
      <c r="H43" s="253">
        <f t="shared" si="6"/>
        <v>6.2000000000000013E-2</v>
      </c>
      <c r="I43" s="253">
        <f t="shared" si="6"/>
        <v>6.7999999999999991E-2</v>
      </c>
      <c r="J43" s="253">
        <f t="shared" si="6"/>
        <v>6.7999999999999991E-2</v>
      </c>
      <c r="K43" s="253">
        <f t="shared" si="6"/>
        <v>0.05</v>
      </c>
      <c r="L43" s="253">
        <f t="shared" si="6"/>
        <v>2.2000000000000002E-2</v>
      </c>
      <c r="M43" s="254">
        <f t="shared" si="6"/>
        <v>2.4000000000000004E-2</v>
      </c>
      <c r="N43" s="253">
        <f>D43</f>
        <v>4.0000000000000008E-2</v>
      </c>
      <c r="O43" s="253">
        <f>E43</f>
        <v>0.05</v>
      </c>
      <c r="P43" s="253">
        <f>F43</f>
        <v>0.12000000000000002</v>
      </c>
      <c r="Q43" s="253">
        <f>G43</f>
        <v>4.5976490734368545</v>
      </c>
      <c r="R43" s="253">
        <f t="shared" si="3"/>
        <v>6.2000000000000013E-2</v>
      </c>
      <c r="S43" s="253">
        <f t="shared" si="3"/>
        <v>6.7999999999999991E-2</v>
      </c>
      <c r="T43" s="253">
        <f t="shared" si="3"/>
        <v>6.7999999999999991E-2</v>
      </c>
      <c r="U43" s="253">
        <f t="shared" si="3"/>
        <v>0.05</v>
      </c>
      <c r="V43" s="253">
        <f t="shared" si="3"/>
        <v>2.2000000000000002E-2</v>
      </c>
      <c r="W43" s="254">
        <f t="shared" si="3"/>
        <v>2.4000000000000004E-2</v>
      </c>
      <c r="X43" s="235"/>
      <c r="Y43" s="235" t="s">
        <v>51</v>
      </c>
      <c r="Z43" s="235">
        <v>0.5</v>
      </c>
      <c r="AA43" s="235" t="s">
        <v>52</v>
      </c>
      <c r="AB43" s="235"/>
      <c r="AC43" s="235">
        <v>0.2</v>
      </c>
      <c r="AD43" s="235"/>
      <c r="AE43" s="235"/>
      <c r="AF43" s="235"/>
      <c r="AG43" s="235"/>
      <c r="AH43" s="235"/>
      <c r="AZ43" s="53"/>
    </row>
    <row r="44" spans="1:52" x14ac:dyDescent="0.25">
      <c r="A44" s="235"/>
      <c r="B44" s="235"/>
      <c r="C44" s="235"/>
      <c r="D44" s="235"/>
      <c r="E44" s="235"/>
      <c r="F44" s="235"/>
      <c r="G44" s="235"/>
      <c r="H44" s="235"/>
      <c r="I44" s="235"/>
      <c r="J44" s="235"/>
      <c r="K44" s="235"/>
      <c r="L44" s="235"/>
      <c r="M44" s="235"/>
      <c r="N44" s="235"/>
      <c r="O44" s="235"/>
      <c r="P44" s="235"/>
      <c r="Q44" s="235"/>
      <c r="R44" s="235"/>
      <c r="S44" s="235"/>
      <c r="T44" s="235"/>
      <c r="U44" s="235"/>
      <c r="V44" s="235"/>
      <c r="W44" s="235"/>
      <c r="X44" s="235"/>
      <c r="Y44" s="235"/>
      <c r="Z44" s="235"/>
      <c r="AA44" s="235"/>
      <c r="AB44" s="235"/>
      <c r="AC44" s="235"/>
      <c r="AD44" s="235"/>
      <c r="AE44" s="235"/>
      <c r="AF44" s="235"/>
      <c r="AG44" s="235"/>
      <c r="AH44" s="235"/>
      <c r="AZ44" s="53"/>
    </row>
    <row r="45" spans="1:52" x14ac:dyDescent="0.25">
      <c r="A45" s="235" t="s">
        <v>36</v>
      </c>
      <c r="B45" s="235"/>
      <c r="C45" s="235"/>
      <c r="D45" s="247">
        <f>D40*D31</f>
        <v>442.79404698617077</v>
      </c>
      <c r="E45" s="248">
        <f t="shared" ref="E45:W45" si="7">E40*E31</f>
        <v>762.67764198783095</v>
      </c>
      <c r="F45" s="248">
        <f t="shared" si="7"/>
        <v>2855.8508823592142</v>
      </c>
      <c r="G45" s="248">
        <f t="shared" si="7"/>
        <v>1418.0265701097701</v>
      </c>
      <c r="H45" s="248">
        <f t="shared" si="7"/>
        <v>1418.0265701097699</v>
      </c>
      <c r="I45" s="248">
        <f t="shared" si="7"/>
        <v>549.88646052832325</v>
      </c>
      <c r="J45" s="248">
        <f t="shared" si="7"/>
        <v>323.81790390116129</v>
      </c>
      <c r="K45" s="248">
        <f t="shared" si="7"/>
        <v>2860.1115474337557</v>
      </c>
      <c r="L45" s="248">
        <f t="shared" si="7"/>
        <v>1740.2209554083515</v>
      </c>
      <c r="M45" s="249">
        <f t="shared" si="7"/>
        <v>1004.8650810082631</v>
      </c>
      <c r="N45" s="248">
        <f t="shared" si="7"/>
        <v>2041.7980068787426</v>
      </c>
      <c r="O45" s="248">
        <f t="shared" si="7"/>
        <v>3429.8459900811758</v>
      </c>
      <c r="P45" s="248">
        <f t="shared" si="7"/>
        <v>10374.853694422309</v>
      </c>
      <c r="Q45" s="248">
        <f t="shared" si="7"/>
        <v>6842.1472529230605</v>
      </c>
      <c r="R45" s="248">
        <f t="shared" si="7"/>
        <v>6842.1472529230596</v>
      </c>
      <c r="S45" s="248">
        <f t="shared" si="7"/>
        <v>2702.9949795169314</v>
      </c>
      <c r="T45" s="248">
        <f t="shared" si="7"/>
        <v>1449.6099613879844</v>
      </c>
      <c r="U45" s="248">
        <f t="shared" si="7"/>
        <v>13462.744314834597</v>
      </c>
      <c r="V45" s="248">
        <f t="shared" si="7"/>
        <v>8709.7918390651303</v>
      </c>
      <c r="W45" s="249">
        <f t="shared" si="7"/>
        <v>3848.8878074589252</v>
      </c>
      <c r="X45" s="235"/>
      <c r="Y45" s="235"/>
      <c r="Z45" s="235"/>
      <c r="AA45" s="235"/>
      <c r="AB45" s="235"/>
      <c r="AC45" s="235"/>
      <c r="AD45" s="235"/>
      <c r="AE45" s="235"/>
      <c r="AF45" s="235"/>
      <c r="AG45" s="235"/>
      <c r="AH45" s="235"/>
      <c r="AZ45" s="53"/>
    </row>
    <row r="46" spans="1:52" x14ac:dyDescent="0.25">
      <c r="A46" s="235" t="s">
        <v>37</v>
      </c>
      <c r="B46" s="235"/>
      <c r="C46" s="235" t="s">
        <v>102</v>
      </c>
      <c r="D46" s="250">
        <f>D41*D31</f>
        <v>14.759801566205695</v>
      </c>
      <c r="E46" s="219">
        <f t="shared" ref="E46:W46" si="8">E41*E31</f>
        <v>38.133882099391549</v>
      </c>
      <c r="F46" s="219">
        <f t="shared" si="8"/>
        <v>342.70210588310579</v>
      </c>
      <c r="G46" s="219">
        <f t="shared" si="8"/>
        <v>139554.71127241181</v>
      </c>
      <c r="H46" s="219">
        <f t="shared" si="8"/>
        <v>175.8352946936115</v>
      </c>
      <c r="I46" s="219">
        <f t="shared" si="8"/>
        <v>124.64093105308659</v>
      </c>
      <c r="J46" s="219">
        <f t="shared" si="8"/>
        <v>44.039234930557932</v>
      </c>
      <c r="K46" s="219">
        <f t="shared" si="8"/>
        <v>119.17131447640651</v>
      </c>
      <c r="L46" s="219">
        <f t="shared" si="8"/>
        <v>54.692658598548199</v>
      </c>
      <c r="M46" s="251">
        <f t="shared" si="8"/>
        <v>30.145952430247895</v>
      </c>
      <c r="N46" s="219">
        <f t="shared" si="8"/>
        <v>68.059933562624764</v>
      </c>
      <c r="O46" s="219">
        <f t="shared" si="8"/>
        <v>171.49229950405879</v>
      </c>
      <c r="P46" s="219">
        <f t="shared" si="8"/>
        <v>1244.9824433306774</v>
      </c>
      <c r="Q46" s="219">
        <f t="shared" si="8"/>
        <v>673368.11911153933</v>
      </c>
      <c r="R46" s="219">
        <f t="shared" si="8"/>
        <v>848.42625936245952</v>
      </c>
      <c r="S46" s="219">
        <f t="shared" si="8"/>
        <v>612.67886202383772</v>
      </c>
      <c r="T46" s="219">
        <f t="shared" si="8"/>
        <v>197.14695474876586</v>
      </c>
      <c r="U46" s="219">
        <f t="shared" si="8"/>
        <v>560.947679784775</v>
      </c>
      <c r="V46" s="219">
        <f t="shared" si="8"/>
        <v>273.73631494204699</v>
      </c>
      <c r="W46" s="251">
        <f t="shared" si="8"/>
        <v>115.46663422376777</v>
      </c>
      <c r="X46" s="235"/>
      <c r="Y46" s="235"/>
      <c r="Z46" s="235"/>
      <c r="AA46" s="235"/>
      <c r="AB46" s="235"/>
      <c r="AC46" s="235"/>
      <c r="AD46" s="235"/>
      <c r="AE46" s="235"/>
      <c r="AF46" s="235"/>
      <c r="AG46" s="235"/>
      <c r="AH46" s="235"/>
      <c r="AZ46" s="53"/>
    </row>
    <row r="47" spans="1:52" x14ac:dyDescent="0.25">
      <c r="A47" s="235"/>
      <c r="B47" s="235"/>
      <c r="C47" s="235" t="s">
        <v>103</v>
      </c>
      <c r="D47" s="250">
        <f>D42*D31</f>
        <v>49.199338554018986</v>
      </c>
      <c r="E47" s="219">
        <f t="shared" ref="E47:W47" si="9">E42*E31</f>
        <v>127.11294033130517</v>
      </c>
      <c r="F47" s="219">
        <f t="shared" si="9"/>
        <v>1142.340352943686</v>
      </c>
      <c r="G47" s="219">
        <f t="shared" si="9"/>
        <v>215700.31035727632</v>
      </c>
      <c r="H47" s="219">
        <f t="shared" si="9"/>
        <v>586.11764897870501</v>
      </c>
      <c r="I47" s="219">
        <f t="shared" si="9"/>
        <v>415.46977017695536</v>
      </c>
      <c r="J47" s="219">
        <f t="shared" si="9"/>
        <v>146.79744976852643</v>
      </c>
      <c r="K47" s="219">
        <f t="shared" si="9"/>
        <v>397.23771492135501</v>
      </c>
      <c r="L47" s="219">
        <f t="shared" si="9"/>
        <v>182.3088619951607</v>
      </c>
      <c r="M47" s="251">
        <f t="shared" si="9"/>
        <v>100.48650810082633</v>
      </c>
      <c r="N47" s="219">
        <f t="shared" si="9"/>
        <v>226.86644520874924</v>
      </c>
      <c r="O47" s="219">
        <f t="shared" si="9"/>
        <v>571.64099834686272</v>
      </c>
      <c r="P47" s="219">
        <f t="shared" si="9"/>
        <v>4149.9414777689244</v>
      </c>
      <c r="Q47" s="219">
        <f t="shared" si="9"/>
        <v>1040779.7125066868</v>
      </c>
      <c r="R47" s="219">
        <f t="shared" si="9"/>
        <v>2828.0875312081985</v>
      </c>
      <c r="S47" s="219">
        <f t="shared" si="9"/>
        <v>2042.2628734127927</v>
      </c>
      <c r="T47" s="219">
        <f t="shared" si="9"/>
        <v>657.15651582921953</v>
      </c>
      <c r="U47" s="219">
        <f t="shared" si="9"/>
        <v>1869.8255992825834</v>
      </c>
      <c r="V47" s="219">
        <f t="shared" si="9"/>
        <v>912.45438314015666</v>
      </c>
      <c r="W47" s="251">
        <f t="shared" si="9"/>
        <v>384.88878074589257</v>
      </c>
      <c r="X47" s="235"/>
      <c r="Y47" s="235"/>
      <c r="Z47" s="235"/>
      <c r="AA47" s="235"/>
      <c r="AB47" s="235"/>
      <c r="AC47" s="235"/>
      <c r="AD47" s="235"/>
      <c r="AE47" s="235"/>
      <c r="AF47" s="235"/>
      <c r="AG47" s="235"/>
      <c r="AH47" s="235"/>
      <c r="AZ47" s="53"/>
    </row>
    <row r="48" spans="1:52" x14ac:dyDescent="0.25">
      <c r="A48" s="235"/>
      <c r="B48" s="235"/>
      <c r="C48" s="235" t="s">
        <v>104</v>
      </c>
      <c r="D48" s="252">
        <f>D43*D31</f>
        <v>14.759801566205695</v>
      </c>
      <c r="E48" s="253">
        <f t="shared" ref="E48:W48" si="10">E43*E31</f>
        <v>38.133882099391549</v>
      </c>
      <c r="F48" s="253">
        <f t="shared" si="10"/>
        <v>342.70210588310579</v>
      </c>
      <c r="G48" s="253">
        <f t="shared" si="10"/>
        <v>13039.177092348051</v>
      </c>
      <c r="H48" s="253">
        <f t="shared" si="10"/>
        <v>175.8352946936115</v>
      </c>
      <c r="I48" s="253">
        <f t="shared" si="10"/>
        <v>124.64093105308659</v>
      </c>
      <c r="J48" s="253">
        <f t="shared" si="10"/>
        <v>44.039234930557932</v>
      </c>
      <c r="K48" s="253">
        <f t="shared" si="10"/>
        <v>119.17131447640651</v>
      </c>
      <c r="L48" s="253">
        <f t="shared" si="10"/>
        <v>54.692658598548199</v>
      </c>
      <c r="M48" s="254">
        <f t="shared" si="10"/>
        <v>30.145952430247895</v>
      </c>
      <c r="N48" s="253">
        <f t="shared" si="10"/>
        <v>68.059933562624764</v>
      </c>
      <c r="O48" s="253">
        <f t="shared" si="10"/>
        <v>171.49229950405879</v>
      </c>
      <c r="P48" s="253">
        <f t="shared" si="10"/>
        <v>1244.9824433306774</v>
      </c>
      <c r="Q48" s="253">
        <f t="shared" si="10"/>
        <v>62915.583955440459</v>
      </c>
      <c r="R48" s="253">
        <f t="shared" si="10"/>
        <v>848.42625936245952</v>
      </c>
      <c r="S48" s="253">
        <f t="shared" si="10"/>
        <v>612.67886202383772</v>
      </c>
      <c r="T48" s="253">
        <f t="shared" si="10"/>
        <v>197.14695474876586</v>
      </c>
      <c r="U48" s="253">
        <f t="shared" si="10"/>
        <v>560.947679784775</v>
      </c>
      <c r="V48" s="253">
        <f t="shared" si="10"/>
        <v>273.73631494204699</v>
      </c>
      <c r="W48" s="254">
        <f t="shared" si="10"/>
        <v>115.46663422376777</v>
      </c>
      <c r="X48" s="235"/>
      <c r="Y48" s="235"/>
      <c r="Z48" s="235"/>
      <c r="AA48" s="235"/>
      <c r="AB48" s="235"/>
      <c r="AC48" s="235"/>
      <c r="AD48" s="235"/>
      <c r="AE48" s="235"/>
      <c r="AF48" s="235"/>
      <c r="AG48" s="235"/>
      <c r="AH48" s="235"/>
      <c r="AZ48" s="53"/>
    </row>
    <row r="49" spans="1:34" x14ac:dyDescent="0.25">
      <c r="A49" s="235"/>
      <c r="B49" s="235"/>
      <c r="C49" s="235"/>
      <c r="D49" s="235"/>
      <c r="E49" s="235"/>
      <c r="F49" s="235"/>
      <c r="G49" s="235"/>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row>
    <row r="50" spans="1:34" x14ac:dyDescent="0.25">
      <c r="A50" s="235" t="s">
        <v>56</v>
      </c>
      <c r="B50" s="235"/>
      <c r="C50" s="235"/>
      <c r="D50" s="235"/>
      <c r="E50" s="235"/>
      <c r="F50" s="235"/>
      <c r="G50" s="235"/>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42"/>
    </row>
    <row r="51" spans="1:34" ht="15.75" thickBot="1" x14ac:dyDescent="0.3">
      <c r="A51" s="235"/>
      <c r="B51" s="235" t="s">
        <v>84</v>
      </c>
      <c r="C51" s="235"/>
      <c r="D51" s="235"/>
      <c r="E51" s="235"/>
      <c r="F51" s="235"/>
      <c r="G51" s="242">
        <f>inflow_driven_model!BT5</f>
        <v>39550.391717409228</v>
      </c>
      <c r="H51" s="235"/>
      <c r="I51" s="235"/>
      <c r="J51" s="235"/>
      <c r="K51" s="235"/>
      <c r="L51" s="235"/>
      <c r="M51" s="235"/>
      <c r="N51" s="235"/>
      <c r="O51" s="235"/>
      <c r="P51" s="235"/>
      <c r="Q51" s="235"/>
      <c r="R51" s="235"/>
      <c r="S51" s="235"/>
      <c r="T51" s="235"/>
      <c r="U51" s="235"/>
      <c r="V51" s="235"/>
      <c r="W51" s="235"/>
      <c r="X51" s="235"/>
      <c r="Y51" s="235"/>
      <c r="Z51" s="235"/>
      <c r="AA51" s="235"/>
      <c r="AB51" s="235"/>
      <c r="AC51" s="235"/>
      <c r="AD51" s="235"/>
      <c r="AE51" s="235"/>
      <c r="AF51" s="235"/>
      <c r="AG51" s="235"/>
      <c r="AH51" s="242"/>
    </row>
    <row r="52" spans="1:34" ht="15.75" thickBot="1" x14ac:dyDescent="0.3">
      <c r="A52" s="235"/>
      <c r="B52" s="235" t="s">
        <v>85</v>
      </c>
      <c r="C52" s="235"/>
      <c r="D52" s="235"/>
      <c r="E52" s="235"/>
      <c r="F52" s="235"/>
      <c r="G52" s="255">
        <f>G31/G53</f>
        <v>1002.4270873477609</v>
      </c>
      <c r="H52" s="256" t="s">
        <v>90</v>
      </c>
      <c r="I52" s="235"/>
      <c r="J52" s="235"/>
      <c r="K52" s="235"/>
      <c r="L52" s="235"/>
      <c r="M52" s="235"/>
      <c r="N52" s="235"/>
      <c r="O52" s="235"/>
      <c r="P52" s="235"/>
      <c r="Q52" s="235">
        <f>Q31/Q53</f>
        <v>5000.0104728973856</v>
      </c>
      <c r="R52" s="256" t="s">
        <v>90</v>
      </c>
      <c r="S52" s="235"/>
      <c r="T52" s="235"/>
      <c r="U52" s="235"/>
      <c r="V52" s="235"/>
      <c r="W52" s="235"/>
      <c r="X52" s="235"/>
      <c r="Y52" s="235"/>
      <c r="Z52" s="235"/>
      <c r="AA52" s="235"/>
      <c r="AB52" s="235"/>
      <c r="AC52" s="235"/>
      <c r="AD52" s="235"/>
      <c r="AE52" s="235"/>
      <c r="AF52" s="235"/>
      <c r="AG52" s="235"/>
      <c r="AH52" s="242"/>
    </row>
    <row r="53" spans="1:34" ht="15.75" thickBot="1" x14ac:dyDescent="0.3">
      <c r="A53" s="235"/>
      <c r="B53" s="235" t="s">
        <v>151</v>
      </c>
      <c r="C53" s="235"/>
      <c r="D53" s="235"/>
      <c r="E53" s="235"/>
      <c r="F53" s="235"/>
      <c r="G53" s="257">
        <f>'yr1'!G47</f>
        <v>2.8291864575639303</v>
      </c>
      <c r="H53" s="256" t="s">
        <v>91</v>
      </c>
      <c r="I53" s="235"/>
      <c r="J53" s="235"/>
      <c r="K53" s="235"/>
      <c r="L53" s="235"/>
      <c r="M53" s="235"/>
      <c r="N53" s="235"/>
      <c r="O53" s="235"/>
      <c r="P53" s="235"/>
      <c r="Q53" s="243">
        <f>'yr1'!Q47</f>
        <v>2.7368531686127455</v>
      </c>
      <c r="R53" s="256" t="s">
        <v>91</v>
      </c>
      <c r="S53" s="235"/>
      <c r="T53" s="235"/>
      <c r="U53" s="235"/>
      <c r="V53" s="235"/>
      <c r="W53" s="235"/>
      <c r="X53" s="235"/>
      <c r="Y53" s="235"/>
      <c r="Z53" s="235"/>
      <c r="AA53" s="235"/>
      <c r="AB53" s="235"/>
      <c r="AC53" s="235"/>
      <c r="AD53" s="235"/>
      <c r="AE53" s="235"/>
      <c r="AF53" s="235"/>
      <c r="AG53" s="235"/>
      <c r="AH53" s="242"/>
    </row>
    <row r="54" spans="1:34" x14ac:dyDescent="0.25">
      <c r="A54" s="235"/>
      <c r="B54" s="235"/>
      <c r="C54" s="235"/>
      <c r="D54" s="235"/>
      <c r="E54" s="235"/>
      <c r="F54" s="235"/>
      <c r="G54" s="235"/>
      <c r="H54" s="235"/>
      <c r="I54" s="235"/>
      <c r="J54" s="235"/>
      <c r="K54" s="235"/>
      <c r="L54" s="235"/>
      <c r="M54" s="235"/>
      <c r="N54" s="235"/>
      <c r="O54" s="235"/>
      <c r="P54" s="235"/>
      <c r="Q54" s="235"/>
      <c r="R54" s="235"/>
      <c r="S54" s="235"/>
      <c r="T54" s="235"/>
      <c r="U54" s="235"/>
      <c r="V54" s="235"/>
      <c r="W54" s="235"/>
      <c r="X54" s="235"/>
      <c r="Y54" s="235"/>
      <c r="Z54" s="235"/>
      <c r="AA54" s="235"/>
      <c r="AB54" s="235"/>
      <c r="AC54" s="235"/>
      <c r="AD54" s="235"/>
      <c r="AE54" s="235"/>
      <c r="AF54" s="235"/>
      <c r="AG54" s="235"/>
      <c r="AH54" s="242"/>
    </row>
    <row r="55" spans="1:34" x14ac:dyDescent="0.25">
      <c r="AH55" s="53"/>
    </row>
    <row r="56" spans="1:34" x14ac:dyDescent="0.25">
      <c r="AH56" s="53"/>
    </row>
    <row r="57" spans="1:34" x14ac:dyDescent="0.25">
      <c r="AH57" s="53"/>
    </row>
    <row r="58" spans="1:34" x14ac:dyDescent="0.25">
      <c r="AH58" s="53"/>
    </row>
    <row r="59" spans="1:34" x14ac:dyDescent="0.25">
      <c r="AH59" s="53"/>
    </row>
    <row r="60" spans="1:34" x14ac:dyDescent="0.25">
      <c r="AH60" s="53"/>
    </row>
    <row r="61" spans="1:34" x14ac:dyDescent="0.25">
      <c r="AH61" s="53"/>
    </row>
    <row r="62" spans="1:34" x14ac:dyDescent="0.25">
      <c r="AH62" s="53"/>
    </row>
    <row r="63" spans="1:34" x14ac:dyDescent="0.25">
      <c r="AH63" s="53"/>
    </row>
    <row r="64" spans="1:34" x14ac:dyDescent="0.25">
      <c r="AH64" s="53"/>
    </row>
  </sheetData>
  <conditionalFormatting sqref="J26:M27 L28 Y16 AA16:AD16 AA17:AA19 Y20:AA21 Y22 Y24 AA22:AA24 AD20:AD24 D15:M24 N5:W14">
    <cfRule type="cellIs" dxfId="10" priority="3" operator="equal">
      <formula>0</formula>
    </cfRule>
  </conditionalFormatting>
  <conditionalFormatting sqref="Y15:AD24">
    <cfRule type="cellIs" dxfId="9" priority="2" operator="equal">
      <formula>0</formula>
    </cfRule>
  </conditionalFormatting>
  <conditionalFormatting sqref="Y5:AD14">
    <cfRule type="cellIs" dxfId="8" priority="1" operator="equal">
      <formula>0</formula>
    </cfRule>
  </conditionalFormatting>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4E0A52-E56D-41B4-BB01-C8F77F2100B1}">
  <dimension ref="A1:AZ64"/>
  <sheetViews>
    <sheetView zoomScale="85" zoomScaleNormal="85" workbookViewId="0"/>
  </sheetViews>
  <sheetFormatPr defaultRowHeight="15" x14ac:dyDescent="0.25"/>
  <cols>
    <col min="1" max="1" width="8" customWidth="1"/>
    <col min="2" max="2" width="4.42578125" customWidth="1"/>
    <col min="3" max="3" width="22.85546875" customWidth="1"/>
    <col min="4" max="4" width="7.42578125" customWidth="1"/>
    <col min="5" max="23" width="6.7109375" customWidth="1"/>
    <col min="25" max="30" width="8.7109375" customWidth="1"/>
    <col min="31" max="32" width="7.140625" customWidth="1"/>
  </cols>
  <sheetData>
    <row r="1" spans="1:34" x14ac:dyDescent="0.25">
      <c r="A1" s="235"/>
      <c r="B1" s="235"/>
      <c r="C1" s="235"/>
      <c r="D1" s="235" t="s">
        <v>53</v>
      </c>
      <c r="E1" s="235"/>
      <c r="F1" s="235"/>
      <c r="G1" s="235"/>
      <c r="H1" s="235"/>
      <c r="I1" s="235"/>
      <c r="J1" s="235"/>
      <c r="K1" s="235"/>
      <c r="L1" s="235"/>
      <c r="M1" s="235"/>
      <c r="N1" s="235"/>
      <c r="O1" s="235"/>
      <c r="P1" s="235"/>
      <c r="Q1" s="235"/>
      <c r="R1" s="235"/>
      <c r="S1" s="235"/>
      <c r="T1" s="235"/>
      <c r="U1" s="235"/>
      <c r="V1" s="235"/>
      <c r="W1" s="235"/>
      <c r="X1" s="235"/>
      <c r="Y1" s="235" t="s">
        <v>54</v>
      </c>
      <c r="Z1" s="235"/>
      <c r="AA1" s="235"/>
      <c r="AB1" s="235"/>
      <c r="AC1" s="235" t="s">
        <v>57</v>
      </c>
      <c r="AD1" s="235">
        <v>10</v>
      </c>
      <c r="AE1" s="235"/>
      <c r="AF1" s="235"/>
      <c r="AG1" s="235"/>
      <c r="AH1" s="235"/>
    </row>
    <row r="2" spans="1:34" ht="15.75" thickBot="1" x14ac:dyDescent="0.3">
      <c r="A2" s="235"/>
      <c r="B2" s="235"/>
      <c r="C2" s="235"/>
      <c r="D2" s="50" t="s">
        <v>17</v>
      </c>
      <c r="E2" s="50"/>
      <c r="F2" s="50"/>
      <c r="G2" s="50"/>
      <c r="H2" s="50"/>
      <c r="I2" s="50"/>
      <c r="J2" s="50"/>
      <c r="K2" s="50"/>
      <c r="L2" s="50"/>
      <c r="M2" s="50"/>
      <c r="N2" s="44" t="s">
        <v>24</v>
      </c>
      <c r="O2" s="44"/>
      <c r="P2" s="44"/>
      <c r="Q2" s="44"/>
      <c r="R2" s="44"/>
      <c r="S2" s="44"/>
      <c r="T2" s="44"/>
      <c r="U2" s="44"/>
      <c r="V2" s="44"/>
      <c r="W2" s="44"/>
      <c r="X2" s="235"/>
      <c r="Y2" s="50" t="s">
        <v>17</v>
      </c>
      <c r="Z2" s="50"/>
      <c r="AA2" s="50"/>
      <c r="AB2" s="44" t="s">
        <v>24</v>
      </c>
      <c r="AC2" s="44"/>
      <c r="AD2" s="44"/>
      <c r="AE2" s="235"/>
      <c r="AF2" s="235" t="s">
        <v>41</v>
      </c>
      <c r="AG2" s="235"/>
      <c r="AH2" s="235"/>
    </row>
    <row r="3" spans="1:34" ht="15.75" thickBot="1" x14ac:dyDescent="0.3">
      <c r="A3" s="235"/>
      <c r="B3" s="235"/>
      <c r="C3" s="235"/>
      <c r="D3" s="55">
        <v>1</v>
      </c>
      <c r="E3" s="56">
        <v>2</v>
      </c>
      <c r="F3" s="57">
        <v>3</v>
      </c>
      <c r="G3" s="69">
        <v>4.0999999999999996</v>
      </c>
      <c r="H3" s="70">
        <v>4.2</v>
      </c>
      <c r="I3" s="58">
        <v>5</v>
      </c>
      <c r="J3" s="59">
        <v>6</v>
      </c>
      <c r="K3" s="60">
        <v>7</v>
      </c>
      <c r="L3" s="61">
        <v>8</v>
      </c>
      <c r="M3" s="62">
        <v>9</v>
      </c>
      <c r="N3" s="55">
        <v>1</v>
      </c>
      <c r="O3" s="56">
        <v>2</v>
      </c>
      <c r="P3" s="57">
        <v>3</v>
      </c>
      <c r="Q3" s="69">
        <v>4.0999999999999996</v>
      </c>
      <c r="R3" s="70">
        <v>4.2</v>
      </c>
      <c r="S3" s="58">
        <v>5</v>
      </c>
      <c r="T3" s="59">
        <v>6</v>
      </c>
      <c r="U3" s="60">
        <v>7</v>
      </c>
      <c r="V3" s="61">
        <v>8</v>
      </c>
      <c r="W3" s="62">
        <v>9</v>
      </c>
      <c r="X3" s="235"/>
      <c r="Y3" s="235" t="s">
        <v>34</v>
      </c>
      <c r="Z3" s="235" t="s">
        <v>35</v>
      </c>
      <c r="AA3" s="235" t="s">
        <v>46</v>
      </c>
      <c r="AB3" s="235" t="s">
        <v>34</v>
      </c>
      <c r="AC3" s="235" t="s">
        <v>35</v>
      </c>
      <c r="AD3" s="235" t="s">
        <v>46</v>
      </c>
      <c r="AE3" s="235"/>
      <c r="AF3" s="235" t="s">
        <v>43</v>
      </c>
      <c r="AG3" s="235"/>
      <c r="AH3" s="235"/>
    </row>
    <row r="4" spans="1:34" x14ac:dyDescent="0.25">
      <c r="A4" s="235"/>
      <c r="B4" s="235"/>
      <c r="C4" s="235"/>
      <c r="D4" s="42" t="s">
        <v>147</v>
      </c>
      <c r="E4" s="43" t="s">
        <v>18</v>
      </c>
      <c r="F4" s="44" t="s">
        <v>19</v>
      </c>
      <c r="G4" s="45" t="s">
        <v>82</v>
      </c>
      <c r="H4" s="45" t="s">
        <v>81</v>
      </c>
      <c r="I4" s="54" t="s">
        <v>44</v>
      </c>
      <c r="J4" s="46" t="s">
        <v>20</v>
      </c>
      <c r="K4" s="47" t="s">
        <v>21</v>
      </c>
      <c r="L4" s="48" t="s">
        <v>22</v>
      </c>
      <c r="M4" s="49" t="s">
        <v>23</v>
      </c>
      <c r="N4" s="42" t="s">
        <v>147</v>
      </c>
      <c r="O4" s="43" t="s">
        <v>18</v>
      </c>
      <c r="P4" s="44" t="s">
        <v>19</v>
      </c>
      <c r="Q4" s="45" t="s">
        <v>82</v>
      </c>
      <c r="R4" s="45" t="s">
        <v>81</v>
      </c>
      <c r="S4" s="54" t="s">
        <v>44</v>
      </c>
      <c r="T4" s="46" t="s">
        <v>20</v>
      </c>
      <c r="U4" s="47" t="s">
        <v>21</v>
      </c>
      <c r="V4" s="48" t="s">
        <v>22</v>
      </c>
      <c r="W4" s="49" t="s">
        <v>23</v>
      </c>
      <c r="X4" s="235"/>
      <c r="Y4" s="235"/>
      <c r="Z4" s="235"/>
      <c r="AA4" s="235"/>
      <c r="AB4" s="235"/>
      <c r="AC4" s="235"/>
      <c r="AD4" s="235"/>
      <c r="AE4" s="235"/>
      <c r="AF4" s="235"/>
      <c r="AG4" s="235"/>
      <c r="AH4" s="235"/>
    </row>
    <row r="5" spans="1:34" x14ac:dyDescent="0.25">
      <c r="A5" s="50" t="s">
        <v>17</v>
      </c>
      <c r="B5" s="42">
        <v>1</v>
      </c>
      <c r="C5" s="42" t="s">
        <v>147</v>
      </c>
      <c r="D5" s="247">
        <v>0.01</v>
      </c>
      <c r="E5" s="248">
        <v>0.15</v>
      </c>
      <c r="F5" s="248"/>
      <c r="G5" s="248"/>
      <c r="H5" s="248"/>
      <c r="I5" s="248"/>
      <c r="J5" s="248"/>
      <c r="K5" s="248">
        <v>0.1</v>
      </c>
      <c r="L5" s="248"/>
      <c r="M5" s="249">
        <v>0.01</v>
      </c>
      <c r="N5" s="247"/>
      <c r="O5" s="248"/>
      <c r="P5" s="248"/>
      <c r="Q5" s="248"/>
      <c r="R5" s="248"/>
      <c r="S5" s="248"/>
      <c r="T5" s="248"/>
      <c r="U5" s="248"/>
      <c r="V5" s="248"/>
      <c r="W5" s="249"/>
      <c r="X5" s="235"/>
      <c r="Y5" s="266"/>
      <c r="Z5" s="267"/>
      <c r="AA5" s="267"/>
      <c r="AB5" s="267"/>
      <c r="AC5" s="267"/>
      <c r="AD5" s="268"/>
      <c r="AE5" s="235"/>
      <c r="AF5" s="263">
        <f t="shared" ref="AF5:AF24" si="0">SUM(Y5:AD5)</f>
        <v>0</v>
      </c>
      <c r="AG5" s="235"/>
      <c r="AH5" s="235"/>
    </row>
    <row r="6" spans="1:34" x14ac:dyDescent="0.25">
      <c r="A6" s="50"/>
      <c r="B6" s="43">
        <v>2</v>
      </c>
      <c r="C6" s="43" t="s">
        <v>18</v>
      </c>
      <c r="D6" s="250"/>
      <c r="E6" s="219">
        <v>0.05</v>
      </c>
      <c r="F6" s="219">
        <v>0.15</v>
      </c>
      <c r="G6" s="219">
        <v>0.05</v>
      </c>
      <c r="H6" s="219">
        <v>0.05</v>
      </c>
      <c r="I6" s="219"/>
      <c r="J6" s="219"/>
      <c r="K6" s="219"/>
      <c r="L6" s="219"/>
      <c r="M6" s="251">
        <v>0.01</v>
      </c>
      <c r="N6" s="250"/>
      <c r="O6" s="219"/>
      <c r="P6" s="219"/>
      <c r="Q6" s="219"/>
      <c r="R6" s="219"/>
      <c r="S6" s="219"/>
      <c r="T6" s="219"/>
      <c r="U6" s="219"/>
      <c r="V6" s="219"/>
      <c r="W6" s="251"/>
      <c r="X6" s="235"/>
      <c r="Y6" s="269"/>
      <c r="Z6" s="270"/>
      <c r="AA6" s="270"/>
      <c r="AB6" s="270"/>
      <c r="AC6" s="270"/>
      <c r="AD6" s="271"/>
      <c r="AE6" s="235"/>
      <c r="AF6" s="264">
        <f t="shared" si="0"/>
        <v>0</v>
      </c>
      <c r="AG6" s="235"/>
      <c r="AH6" s="235"/>
    </row>
    <row r="7" spans="1:34" ht="15.75" thickBot="1" x14ac:dyDescent="0.3">
      <c r="A7" s="50"/>
      <c r="B7" s="44">
        <v>3</v>
      </c>
      <c r="C7" s="44" t="s">
        <v>19</v>
      </c>
      <c r="D7" s="250">
        <v>0.05</v>
      </c>
      <c r="E7" s="219">
        <v>0.05</v>
      </c>
      <c r="F7" s="219">
        <v>0.05</v>
      </c>
      <c r="G7" s="219">
        <v>0.1</v>
      </c>
      <c r="H7" s="219">
        <v>0.1</v>
      </c>
      <c r="I7" s="219">
        <v>0.02</v>
      </c>
      <c r="J7" s="219">
        <v>0.12</v>
      </c>
      <c r="K7" s="219">
        <v>0.1</v>
      </c>
      <c r="L7" s="219">
        <v>0.05</v>
      </c>
      <c r="M7" s="251">
        <v>0.05</v>
      </c>
      <c r="N7" s="250"/>
      <c r="O7" s="219"/>
      <c r="P7" s="219"/>
      <c r="Q7" s="219"/>
      <c r="R7" s="219"/>
      <c r="S7" s="219"/>
      <c r="T7" s="219"/>
      <c r="U7" s="219"/>
      <c r="V7" s="219">
        <v>0.05</v>
      </c>
      <c r="W7" s="251"/>
      <c r="X7" s="235"/>
      <c r="Y7" s="269">
        <f>'yr9'!Y7*VLOOKUP($AD$1,Population!$F$3:$H$12,2,FALSE)</f>
        <v>500</v>
      </c>
      <c r="Z7" s="270">
        <f>'yr9'!Z7*VLOOKUP($AD$1,Population!$F$3:$H$12,2,FALSE)</f>
        <v>100</v>
      </c>
      <c r="AA7" s="270">
        <f>'yr9'!AA7*VLOOKUP($AD$1,Population!$F$3:$H$12,2,FALSE)</f>
        <v>250</v>
      </c>
      <c r="AB7" s="270"/>
      <c r="AC7" s="270">
        <f>'yr9'!AC7*VLOOKUP($AD$1,Population!$F$3:$H$12,2,FALSE)</f>
        <v>75</v>
      </c>
      <c r="AD7" s="271"/>
      <c r="AE7" s="235"/>
      <c r="AF7" s="272">
        <f>SUM(Y7:AD7)</f>
        <v>925</v>
      </c>
      <c r="AG7" s="235"/>
      <c r="AH7" s="235"/>
    </row>
    <row r="8" spans="1:34" x14ac:dyDescent="0.25">
      <c r="A8" s="50"/>
      <c r="B8" s="71">
        <v>4.0999999999999996</v>
      </c>
      <c r="C8" s="45" t="s">
        <v>82</v>
      </c>
      <c r="D8" s="250">
        <v>0.05</v>
      </c>
      <c r="E8" s="219">
        <v>2.5000000000000001E-2</v>
      </c>
      <c r="F8" s="219">
        <v>0.1</v>
      </c>
      <c r="G8" s="219">
        <v>5.0000000000000001E-3</v>
      </c>
      <c r="H8" s="219">
        <v>5.0000000000000001E-3</v>
      </c>
      <c r="I8" s="219">
        <v>0.15</v>
      </c>
      <c r="J8" s="219">
        <v>0.05</v>
      </c>
      <c r="K8" s="219">
        <v>2.5000000000000001E-2</v>
      </c>
      <c r="L8" s="219">
        <v>5.0000000000000001E-3</v>
      </c>
      <c r="M8" s="251"/>
      <c r="N8" s="250"/>
      <c r="O8" s="219"/>
      <c r="P8" s="219"/>
      <c r="Q8" s="219"/>
      <c r="R8" s="219"/>
      <c r="S8" s="219"/>
      <c r="T8" s="219"/>
      <c r="U8" s="219"/>
      <c r="V8" s="219"/>
      <c r="W8" s="251"/>
      <c r="X8" s="235"/>
      <c r="Y8" s="269">
        <f>'yr9'!Y8*VLOOKUP($AD$1,Population!$F$3:$H$12,2,FALSE)</f>
        <v>1000</v>
      </c>
      <c r="Z8" s="270">
        <f>'yr9'!Z8*VLOOKUP($AD$1,Population!$F$3:$H$12,2,FALSE)</f>
        <v>200</v>
      </c>
      <c r="AA8" s="270">
        <f>'yr9'!AA8*VLOOKUP($AD$1,Population!$F$3:$H$12,2,FALSE)</f>
        <v>900</v>
      </c>
      <c r="AB8" s="270"/>
      <c r="AC8" s="270"/>
      <c r="AD8" s="271"/>
      <c r="AE8" s="235"/>
      <c r="AF8" s="264">
        <f t="shared" si="0"/>
        <v>2100</v>
      </c>
      <c r="AG8" s="235"/>
      <c r="AH8" s="235"/>
    </row>
    <row r="9" spans="1:34" ht="15.75" thickBot="1" x14ac:dyDescent="0.3">
      <c r="A9" s="50"/>
      <c r="B9" s="72">
        <v>4.2</v>
      </c>
      <c r="C9" s="45" t="s">
        <v>81</v>
      </c>
      <c r="D9" s="250">
        <v>0.05</v>
      </c>
      <c r="E9" s="219">
        <v>2.5000000000000001E-2</v>
      </c>
      <c r="F9" s="219">
        <v>0.1</v>
      </c>
      <c r="G9" s="219">
        <v>5.0000000000000001E-3</v>
      </c>
      <c r="H9" s="219">
        <v>5.0000000000000001E-3</v>
      </c>
      <c r="I9" s="219">
        <v>0.15</v>
      </c>
      <c r="J9" s="219">
        <v>0.05</v>
      </c>
      <c r="K9" s="219">
        <v>2.5000000000000001E-2</v>
      </c>
      <c r="L9" s="219">
        <v>5.0000000000000001E-3</v>
      </c>
      <c r="M9" s="251"/>
      <c r="N9" s="250"/>
      <c r="O9" s="219"/>
      <c r="P9" s="219"/>
      <c r="Q9" s="219"/>
      <c r="R9" s="219"/>
      <c r="S9" s="219"/>
      <c r="T9" s="219"/>
      <c r="U9" s="219"/>
      <c r="V9" s="219"/>
      <c r="W9" s="251"/>
      <c r="X9" s="235"/>
      <c r="Y9" s="269">
        <f>'yr9'!Y9*VLOOKUP($AD$1,Population!$F$3:$H$12,2,FALSE)</f>
        <v>1000</v>
      </c>
      <c r="Z9" s="270">
        <f>'yr9'!Z9*VLOOKUP($AD$1,Population!$F$3:$H$12,2,FALSE)</f>
        <v>200</v>
      </c>
      <c r="AA9" s="270">
        <f>'yr9'!AA9*VLOOKUP($AD$1,Population!$F$3:$H$12,2,FALSE)</f>
        <v>900</v>
      </c>
      <c r="AB9" s="270"/>
      <c r="AC9" s="270"/>
      <c r="AD9" s="271"/>
      <c r="AE9" s="235"/>
      <c r="AF9" s="264">
        <f t="shared" si="0"/>
        <v>2100</v>
      </c>
      <c r="AG9" s="235"/>
      <c r="AH9" s="235"/>
    </row>
    <row r="10" spans="1:34" x14ac:dyDescent="0.25">
      <c r="A10" s="50"/>
      <c r="B10" s="54">
        <v>5</v>
      </c>
      <c r="C10" s="54" t="s">
        <v>44</v>
      </c>
      <c r="D10" s="250"/>
      <c r="E10" s="219"/>
      <c r="F10" s="219"/>
      <c r="G10" s="219">
        <v>0.05</v>
      </c>
      <c r="H10" s="219">
        <v>0.05</v>
      </c>
      <c r="I10" s="219">
        <v>0.1</v>
      </c>
      <c r="J10" s="219"/>
      <c r="K10" s="219"/>
      <c r="L10" s="219"/>
      <c r="M10" s="251">
        <v>0.05</v>
      </c>
      <c r="N10" s="250"/>
      <c r="O10" s="219"/>
      <c r="P10" s="219"/>
      <c r="Q10" s="219"/>
      <c r="R10" s="219"/>
      <c r="S10" s="219"/>
      <c r="T10" s="219"/>
      <c r="U10" s="219"/>
      <c r="V10" s="219"/>
      <c r="W10" s="251"/>
      <c r="X10" s="235"/>
      <c r="Y10" s="269">
        <f>'yr9'!Y10*VLOOKUP($AD$1,Population!$F$3:$H$12,2,FALSE)</f>
        <v>500</v>
      </c>
      <c r="Z10" s="270">
        <f>'yr9'!Z10*VLOOKUP($AD$1,Population!$F$3:$H$12,2,FALSE)</f>
        <v>800</v>
      </c>
      <c r="AA10" s="270"/>
      <c r="AB10" s="270"/>
      <c r="AC10" s="270"/>
      <c r="AD10" s="271"/>
      <c r="AE10" s="235"/>
      <c r="AF10" s="264">
        <f t="shared" si="0"/>
        <v>1300</v>
      </c>
      <c r="AG10" s="235"/>
      <c r="AH10" s="235"/>
    </row>
    <row r="11" spans="1:34" x14ac:dyDescent="0.25">
      <c r="A11" s="50"/>
      <c r="B11" s="46">
        <v>6</v>
      </c>
      <c r="C11" s="46" t="s">
        <v>20</v>
      </c>
      <c r="D11" s="250"/>
      <c r="E11" s="219">
        <v>0.05</v>
      </c>
      <c r="F11" s="219">
        <v>0.05</v>
      </c>
      <c r="G11" s="219">
        <v>0.05</v>
      </c>
      <c r="H11" s="219">
        <v>0.05</v>
      </c>
      <c r="I11" s="219"/>
      <c r="J11" s="219"/>
      <c r="K11" s="219"/>
      <c r="L11" s="219"/>
      <c r="M11" s="251">
        <v>0.05</v>
      </c>
      <c r="N11" s="250"/>
      <c r="O11" s="219"/>
      <c r="P11" s="219"/>
      <c r="Q11" s="219"/>
      <c r="R11" s="219"/>
      <c r="S11" s="219"/>
      <c r="T11" s="219"/>
      <c r="U11" s="219"/>
      <c r="V11" s="219"/>
      <c r="W11" s="251"/>
      <c r="X11" s="235"/>
      <c r="Y11" s="269">
        <f>'yr9'!Y11*VLOOKUP($AD$1,Population!$F$3:$H$12,2,FALSE)</f>
        <v>100</v>
      </c>
      <c r="Z11" s="270">
        <f>'yr9'!Z11*VLOOKUP($AD$1,Population!$F$3:$H$12,2,FALSE)</f>
        <v>19.999999999999993</v>
      </c>
      <c r="AA11" s="270"/>
      <c r="AB11" s="270"/>
      <c r="AC11" s="270"/>
      <c r="AD11" s="271"/>
      <c r="AE11" s="235"/>
      <c r="AF11" s="264">
        <f t="shared" si="0"/>
        <v>120</v>
      </c>
      <c r="AG11" s="235"/>
      <c r="AH11" s="235"/>
    </row>
    <row r="12" spans="1:34" x14ac:dyDescent="0.25">
      <c r="A12" s="50"/>
      <c r="B12" s="47">
        <v>7</v>
      </c>
      <c r="C12" s="47" t="s">
        <v>21</v>
      </c>
      <c r="D12" s="250">
        <v>0.2</v>
      </c>
      <c r="E12" s="219">
        <v>0.05</v>
      </c>
      <c r="F12" s="219">
        <v>0.1</v>
      </c>
      <c r="G12" s="219">
        <v>0.05</v>
      </c>
      <c r="H12" s="219">
        <v>0.05</v>
      </c>
      <c r="I12" s="219">
        <v>0.12</v>
      </c>
      <c r="J12" s="219">
        <v>0.15</v>
      </c>
      <c r="K12" s="219">
        <v>0.05</v>
      </c>
      <c r="L12" s="219">
        <v>0.12</v>
      </c>
      <c r="M12" s="251">
        <v>0.1</v>
      </c>
      <c r="N12" s="250"/>
      <c r="O12" s="219"/>
      <c r="P12" s="219"/>
      <c r="Q12" s="219"/>
      <c r="R12" s="219"/>
      <c r="S12" s="219"/>
      <c r="T12" s="219"/>
      <c r="U12" s="219"/>
      <c r="V12" s="219"/>
      <c r="W12" s="251"/>
      <c r="X12" s="235"/>
      <c r="Y12" s="269">
        <f>'yr9'!Y12*VLOOKUP($AD$1,Population!$F$3:$H$12,2,FALSE)</f>
        <v>700.00000000000011</v>
      </c>
      <c r="Z12" s="270">
        <f>'yr9'!Z12*VLOOKUP($AD$1,Population!$F$3:$H$12,2,FALSE)</f>
        <v>140</v>
      </c>
      <c r="AA12" s="270"/>
      <c r="AB12" s="270"/>
      <c r="AC12" s="270"/>
      <c r="AD12" s="271"/>
      <c r="AE12" s="235"/>
      <c r="AF12" s="264">
        <f t="shared" si="0"/>
        <v>840.00000000000011</v>
      </c>
      <c r="AG12" s="235"/>
      <c r="AH12" s="235"/>
    </row>
    <row r="13" spans="1:34" x14ac:dyDescent="0.25">
      <c r="A13" s="50"/>
      <c r="B13" s="48">
        <v>8</v>
      </c>
      <c r="C13" s="48" t="s">
        <v>22</v>
      </c>
      <c r="D13" s="250"/>
      <c r="E13" s="219"/>
      <c r="F13" s="219"/>
      <c r="G13" s="219">
        <v>0.05</v>
      </c>
      <c r="H13" s="219">
        <v>0.05</v>
      </c>
      <c r="I13" s="219">
        <v>0.05</v>
      </c>
      <c r="J13" s="219"/>
      <c r="K13" s="219">
        <v>0.05</v>
      </c>
      <c r="L13" s="219">
        <v>0.05</v>
      </c>
      <c r="M13" s="251">
        <v>0.05</v>
      </c>
      <c r="N13" s="250"/>
      <c r="O13" s="219"/>
      <c r="P13" s="219"/>
      <c r="Q13" s="219"/>
      <c r="R13" s="219"/>
      <c r="S13" s="219"/>
      <c r="T13" s="219"/>
      <c r="U13" s="219"/>
      <c r="V13" s="219"/>
      <c r="W13" s="251"/>
      <c r="X13" s="235"/>
      <c r="Y13" s="269">
        <f>'yr9'!Y13*VLOOKUP($AD$1,Population!$F$3:$H$12,2,FALSE)</f>
        <v>1500</v>
      </c>
      <c r="Z13" s="270">
        <f>'yr9'!Z13*VLOOKUP($AD$1,Population!$F$3:$H$12,2,FALSE)</f>
        <v>300</v>
      </c>
      <c r="AA13" s="270"/>
      <c r="AB13" s="270"/>
      <c r="AC13" s="270"/>
      <c r="AD13" s="271"/>
      <c r="AE13" s="235"/>
      <c r="AF13" s="264">
        <f t="shared" si="0"/>
        <v>1800</v>
      </c>
      <c r="AG13" s="235"/>
      <c r="AH13" s="235"/>
    </row>
    <row r="14" spans="1:34" x14ac:dyDescent="0.25">
      <c r="A14" s="50"/>
      <c r="B14" s="49">
        <v>9</v>
      </c>
      <c r="C14" s="49" t="s">
        <v>23</v>
      </c>
      <c r="D14" s="252"/>
      <c r="E14" s="253"/>
      <c r="F14" s="253">
        <v>0.05</v>
      </c>
      <c r="G14" s="253"/>
      <c r="H14" s="253"/>
      <c r="I14" s="253"/>
      <c r="J14" s="253"/>
      <c r="K14" s="253"/>
      <c r="L14" s="253">
        <v>0.1</v>
      </c>
      <c r="M14" s="254">
        <v>0.01</v>
      </c>
      <c r="N14" s="250"/>
      <c r="O14" s="219"/>
      <c r="P14" s="219"/>
      <c r="Q14" s="219"/>
      <c r="R14" s="219"/>
      <c r="S14" s="219"/>
      <c r="T14" s="219"/>
      <c r="U14" s="219"/>
      <c r="V14" s="219"/>
      <c r="W14" s="251"/>
      <c r="X14" s="235"/>
      <c r="Y14" s="258">
        <f>'yr9'!Y14*VLOOKUP($AD$1,Population!$F$3:$H$12,2,FALSE)</f>
        <v>500</v>
      </c>
      <c r="Z14" s="259">
        <f>'yr9'!Z14*VLOOKUP($AD$1,Population!$F$3:$H$12,2,FALSE)</f>
        <v>100</v>
      </c>
      <c r="AA14" s="259"/>
      <c r="AB14" s="259">
        <f>'yr9'!AB14*VLOOKUP($AD$1,Population!$F$3:$H$12,2,FALSE)</f>
        <v>250</v>
      </c>
      <c r="AC14" s="259"/>
      <c r="AD14" s="260"/>
      <c r="AE14" s="235"/>
      <c r="AF14" s="265">
        <f t="shared" si="0"/>
        <v>850</v>
      </c>
      <c r="AG14" s="235"/>
      <c r="AH14" s="235"/>
    </row>
    <row r="15" spans="1:34" x14ac:dyDescent="0.25">
      <c r="A15" s="44" t="s">
        <v>24</v>
      </c>
      <c r="B15" s="42">
        <v>1</v>
      </c>
      <c r="C15" s="42" t="s">
        <v>147</v>
      </c>
      <c r="D15" s="250"/>
      <c r="E15" s="219"/>
      <c r="F15" s="219"/>
      <c r="G15" s="219"/>
      <c r="H15" s="219"/>
      <c r="I15" s="219"/>
      <c r="J15" s="219"/>
      <c r="K15" s="219"/>
      <c r="L15" s="219"/>
      <c r="M15" s="219"/>
      <c r="N15" s="247">
        <v>0.01</v>
      </c>
      <c r="O15" s="248">
        <v>0.15</v>
      </c>
      <c r="P15" s="248"/>
      <c r="Q15" s="248"/>
      <c r="R15" s="248"/>
      <c r="S15" s="248"/>
      <c r="T15" s="248"/>
      <c r="U15" s="248">
        <v>0.1</v>
      </c>
      <c r="V15" s="248"/>
      <c r="W15" s="249">
        <v>0.01</v>
      </c>
      <c r="X15" s="235"/>
      <c r="Y15" s="269"/>
      <c r="Z15" s="270"/>
      <c r="AA15" s="270"/>
      <c r="AB15" s="270"/>
      <c r="AC15" s="270"/>
      <c r="AD15" s="271"/>
      <c r="AE15" s="235"/>
      <c r="AF15" s="264">
        <f t="shared" si="0"/>
        <v>0</v>
      </c>
      <c r="AG15" s="235"/>
      <c r="AH15" s="235"/>
    </row>
    <row r="16" spans="1:34" x14ac:dyDescent="0.25">
      <c r="A16" s="44"/>
      <c r="B16" s="43">
        <v>2</v>
      </c>
      <c r="C16" s="43" t="s">
        <v>18</v>
      </c>
      <c r="D16" s="250"/>
      <c r="E16" s="219"/>
      <c r="F16" s="49">
        <v>0.1</v>
      </c>
      <c r="G16" s="219"/>
      <c r="H16" s="219"/>
      <c r="I16" s="219"/>
      <c r="J16" s="219"/>
      <c r="K16" s="219"/>
      <c r="L16" s="219"/>
      <c r="M16" s="219"/>
      <c r="N16" s="250"/>
      <c r="O16" s="219">
        <v>0.05</v>
      </c>
      <c r="P16" s="219">
        <v>0.15</v>
      </c>
      <c r="Q16" s="219">
        <v>0.05</v>
      </c>
      <c r="R16" s="219">
        <v>0.05</v>
      </c>
      <c r="S16" s="219"/>
      <c r="T16" s="219"/>
      <c r="U16" s="219"/>
      <c r="V16" s="219"/>
      <c r="W16" s="251">
        <v>0.01</v>
      </c>
      <c r="X16" s="235"/>
      <c r="Y16" s="269"/>
      <c r="Z16" s="270"/>
      <c r="AA16" s="270"/>
      <c r="AB16" s="270"/>
      <c r="AC16" s="270"/>
      <c r="AD16" s="271"/>
      <c r="AE16" s="235"/>
      <c r="AF16" s="264">
        <f t="shared" si="0"/>
        <v>0</v>
      </c>
      <c r="AG16" s="235"/>
      <c r="AH16" s="235"/>
    </row>
    <row r="17" spans="1:52" ht="15.75" thickBot="1" x14ac:dyDescent="0.3">
      <c r="A17" s="44"/>
      <c r="B17" s="44">
        <v>3</v>
      </c>
      <c r="C17" s="44" t="s">
        <v>19</v>
      </c>
      <c r="D17" s="250"/>
      <c r="E17" s="219"/>
      <c r="F17" s="219"/>
      <c r="G17" s="219"/>
      <c r="H17" s="219"/>
      <c r="I17" s="219"/>
      <c r="J17" s="219"/>
      <c r="K17" s="219"/>
      <c r="L17" s="219"/>
      <c r="M17" s="219"/>
      <c r="N17" s="250">
        <v>0.05</v>
      </c>
      <c r="O17" s="219">
        <v>0.05</v>
      </c>
      <c r="P17" s="219">
        <v>0.05</v>
      </c>
      <c r="Q17" s="219">
        <v>0.1</v>
      </c>
      <c r="R17" s="219">
        <v>0.1</v>
      </c>
      <c r="S17" s="219">
        <v>0.02</v>
      </c>
      <c r="T17" s="219">
        <v>0.12</v>
      </c>
      <c r="U17" s="219">
        <v>0.1</v>
      </c>
      <c r="V17" s="219">
        <v>0.05</v>
      </c>
      <c r="W17" s="251">
        <v>0.05</v>
      </c>
      <c r="X17" s="235"/>
      <c r="Y17" s="269">
        <f>'yr9'!Y17*VLOOKUP($AD$1,Population!$F$3:$H$12,3,FALSE)</f>
        <v>100</v>
      </c>
      <c r="Z17" s="270"/>
      <c r="AA17" s="270"/>
      <c r="AB17" s="270">
        <f>'yr9'!AB17*VLOOKUP($AD$1,Population!$F$3:$H$12,3,FALSE)</f>
        <v>2500</v>
      </c>
      <c r="AC17" s="270">
        <f>'yr9'!AC17*VLOOKUP($AD$1,Population!$F$3:$H$12,3,FALSE)</f>
        <v>500</v>
      </c>
      <c r="AD17" s="271">
        <f>'yr9'!AD17*VLOOKUP($AD$1,Population!$F$3:$H$12,3,FALSE)</f>
        <v>1250</v>
      </c>
      <c r="AE17" s="235"/>
      <c r="AF17" s="264">
        <f t="shared" si="0"/>
        <v>4350</v>
      </c>
      <c r="AG17" s="235"/>
      <c r="AH17" s="235"/>
    </row>
    <row r="18" spans="1:52" x14ac:dyDescent="0.25">
      <c r="A18" s="44"/>
      <c r="B18" s="71">
        <v>4.0999999999999996</v>
      </c>
      <c r="C18" s="45" t="s">
        <v>82</v>
      </c>
      <c r="D18" s="250"/>
      <c r="E18" s="219"/>
      <c r="F18" s="219"/>
      <c r="G18" s="219"/>
      <c r="H18" s="219"/>
      <c r="I18" s="219"/>
      <c r="J18" s="219"/>
      <c r="K18" s="219"/>
      <c r="L18" s="219"/>
      <c r="M18" s="219"/>
      <c r="N18" s="250">
        <v>0.05</v>
      </c>
      <c r="O18" s="219">
        <v>2.5000000000000001E-2</v>
      </c>
      <c r="P18" s="219">
        <v>0.1</v>
      </c>
      <c r="Q18" s="219">
        <v>5.0000000000000001E-3</v>
      </c>
      <c r="R18" s="219">
        <v>5.0000000000000001E-3</v>
      </c>
      <c r="S18" s="219">
        <v>0.15</v>
      </c>
      <c r="T18" s="219">
        <v>0.05</v>
      </c>
      <c r="U18" s="219">
        <v>2.5000000000000001E-2</v>
      </c>
      <c r="V18" s="219">
        <v>5.0000000000000001E-3</v>
      </c>
      <c r="W18" s="251"/>
      <c r="X18" s="235"/>
      <c r="Y18" s="269"/>
      <c r="Z18" s="270"/>
      <c r="AA18" s="270"/>
      <c r="AB18" s="270">
        <f>'yr9'!AB18*VLOOKUP($AD$1,Population!$F$3:$H$12,3,FALSE)</f>
        <v>5000</v>
      </c>
      <c r="AC18" s="270">
        <f>'yr9'!AC18*VLOOKUP($AD$1,Population!$F$3:$H$12,3,FALSE)</f>
        <v>1000</v>
      </c>
      <c r="AD18" s="271">
        <f>'yr9'!AD18*VLOOKUP($AD$1,Population!$F$3:$H$12,3,FALSE)</f>
        <v>4500</v>
      </c>
      <c r="AE18" s="235"/>
      <c r="AF18" s="264">
        <f t="shared" si="0"/>
        <v>10500</v>
      </c>
      <c r="AG18" s="235"/>
      <c r="AH18" s="235"/>
    </row>
    <row r="19" spans="1:52" ht="15.75" thickBot="1" x14ac:dyDescent="0.3">
      <c r="A19" s="44"/>
      <c r="B19" s="72">
        <v>4.2</v>
      </c>
      <c r="C19" s="45" t="s">
        <v>81</v>
      </c>
      <c r="D19" s="250"/>
      <c r="E19" s="219"/>
      <c r="F19" s="219"/>
      <c r="G19" s="219"/>
      <c r="H19" s="219"/>
      <c r="I19" s="219"/>
      <c r="J19" s="219"/>
      <c r="K19" s="219"/>
      <c r="L19" s="219"/>
      <c r="M19" s="219"/>
      <c r="N19" s="250">
        <v>0.05</v>
      </c>
      <c r="O19" s="219">
        <v>2.5000000000000001E-2</v>
      </c>
      <c r="P19" s="219">
        <v>0.1</v>
      </c>
      <c r="Q19" s="219">
        <v>5.0000000000000001E-3</v>
      </c>
      <c r="R19" s="219">
        <v>5.0000000000000001E-3</v>
      </c>
      <c r="S19" s="219">
        <v>0.15</v>
      </c>
      <c r="T19" s="219">
        <v>0.05</v>
      </c>
      <c r="U19" s="219">
        <v>2.5000000000000001E-2</v>
      </c>
      <c r="V19" s="219">
        <v>5.0000000000000001E-3</v>
      </c>
      <c r="W19" s="251"/>
      <c r="X19" s="235"/>
      <c r="Y19" s="269"/>
      <c r="Z19" s="270"/>
      <c r="AA19" s="270"/>
      <c r="AB19" s="270">
        <f>'yr9'!AB19*VLOOKUP($AD$1,Population!$F$3:$H$12,3,FALSE)</f>
        <v>5000</v>
      </c>
      <c r="AC19" s="270">
        <f>'yr9'!AC19*VLOOKUP($AD$1,Population!$F$3:$H$12,3,FALSE)</f>
        <v>1000</v>
      </c>
      <c r="AD19" s="271">
        <f>'yr9'!AD19*VLOOKUP($AD$1,Population!$F$3:$H$12,3,FALSE)</f>
        <v>4500</v>
      </c>
      <c r="AE19" s="235"/>
      <c r="AF19" s="264">
        <f t="shared" si="0"/>
        <v>10500</v>
      </c>
      <c r="AG19" s="235"/>
      <c r="AH19" s="235"/>
    </row>
    <row r="20" spans="1:52" x14ac:dyDescent="0.25">
      <c r="A20" s="44"/>
      <c r="B20" s="54">
        <v>5</v>
      </c>
      <c r="C20" s="54" t="s">
        <v>44</v>
      </c>
      <c r="D20" s="250"/>
      <c r="E20" s="219"/>
      <c r="F20" s="219"/>
      <c r="G20" s="219"/>
      <c r="H20" s="219"/>
      <c r="I20" s="219"/>
      <c r="J20" s="219"/>
      <c r="K20" s="219"/>
      <c r="L20" s="219"/>
      <c r="M20" s="219"/>
      <c r="N20" s="250"/>
      <c r="O20" s="219"/>
      <c r="P20" s="219"/>
      <c r="Q20" s="219">
        <v>0.05</v>
      </c>
      <c r="R20" s="219">
        <v>0.05</v>
      </c>
      <c r="S20" s="219">
        <v>0.1</v>
      </c>
      <c r="T20" s="219"/>
      <c r="U20" s="219"/>
      <c r="V20" s="219"/>
      <c r="W20" s="251">
        <v>0.05</v>
      </c>
      <c r="X20" s="235"/>
      <c r="Y20" s="269"/>
      <c r="Z20" s="270"/>
      <c r="AA20" s="270"/>
      <c r="AB20" s="270">
        <f>'yr9'!AB20*VLOOKUP($AD$1,Population!$F$3:$H$12,3,FALSE)</f>
        <v>2500</v>
      </c>
      <c r="AC20" s="270">
        <f>'yr9'!AC20*VLOOKUP($AD$1,Population!$F$3:$H$12,3,FALSE)</f>
        <v>4000</v>
      </c>
      <c r="AD20" s="271"/>
      <c r="AE20" s="235"/>
      <c r="AF20" s="264">
        <f t="shared" si="0"/>
        <v>6500</v>
      </c>
      <c r="AG20" s="235"/>
      <c r="AH20" s="235"/>
    </row>
    <row r="21" spans="1:52" x14ac:dyDescent="0.25">
      <c r="A21" s="44"/>
      <c r="B21" s="46">
        <v>6</v>
      </c>
      <c r="C21" s="46" t="s">
        <v>20</v>
      </c>
      <c r="D21" s="250"/>
      <c r="E21" s="219"/>
      <c r="F21" s="219"/>
      <c r="G21" s="219"/>
      <c r="H21" s="219"/>
      <c r="I21" s="219"/>
      <c r="J21" s="219"/>
      <c r="K21" s="219"/>
      <c r="L21" s="219"/>
      <c r="M21" s="219"/>
      <c r="N21" s="250"/>
      <c r="O21" s="219">
        <v>0.05</v>
      </c>
      <c r="P21" s="219">
        <v>0.05</v>
      </c>
      <c r="Q21" s="219">
        <v>0.05</v>
      </c>
      <c r="R21" s="219">
        <v>0.05</v>
      </c>
      <c r="S21" s="219"/>
      <c r="T21" s="219"/>
      <c r="U21" s="219"/>
      <c r="V21" s="219"/>
      <c r="W21" s="251">
        <v>0.05</v>
      </c>
      <c r="X21" s="235"/>
      <c r="Y21" s="269"/>
      <c r="Z21" s="270"/>
      <c r="AA21" s="270"/>
      <c r="AB21" s="270">
        <f>'yr9'!AB21*VLOOKUP($AD$1,Population!$F$3:$H$12,3,FALSE)</f>
        <v>500</v>
      </c>
      <c r="AC21" s="270">
        <f>'yr9'!AC21*VLOOKUP($AD$1,Population!$F$3:$H$12,3,FALSE)</f>
        <v>100</v>
      </c>
      <c r="AD21" s="271"/>
      <c r="AE21" s="235"/>
      <c r="AF21" s="264">
        <f t="shared" si="0"/>
        <v>600</v>
      </c>
      <c r="AG21" s="235"/>
      <c r="AH21" s="235"/>
    </row>
    <row r="22" spans="1:52" x14ac:dyDescent="0.25">
      <c r="A22" s="44"/>
      <c r="B22" s="47">
        <v>7</v>
      </c>
      <c r="C22" s="47" t="s">
        <v>21</v>
      </c>
      <c r="D22" s="250"/>
      <c r="E22" s="219"/>
      <c r="F22" s="219"/>
      <c r="G22" s="219"/>
      <c r="H22" s="219"/>
      <c r="I22" s="219"/>
      <c r="J22" s="219"/>
      <c r="K22" s="219"/>
      <c r="L22" s="219"/>
      <c r="M22" s="219"/>
      <c r="N22" s="250">
        <v>0.2</v>
      </c>
      <c r="O22" s="219">
        <v>0.05</v>
      </c>
      <c r="P22" s="219">
        <v>0.1</v>
      </c>
      <c r="Q22" s="219">
        <v>0.05</v>
      </c>
      <c r="R22" s="219">
        <v>0.05</v>
      </c>
      <c r="S22" s="219">
        <v>0.12</v>
      </c>
      <c r="T22" s="219">
        <v>0.15</v>
      </c>
      <c r="U22" s="219">
        <v>0.05</v>
      </c>
      <c r="V22" s="219">
        <v>0.12</v>
      </c>
      <c r="W22" s="251">
        <v>0.1</v>
      </c>
      <c r="X22" s="235"/>
      <c r="Y22" s="269"/>
      <c r="Z22" s="270">
        <f>'yr9'!Z22*VLOOKUP($AD$1,Population!$F$3:$H$12,3,FALSE)</f>
        <v>50</v>
      </c>
      <c r="AA22" s="270"/>
      <c r="AB22" s="270">
        <f>'yr9'!AB22*VLOOKUP($AD$1,Population!$F$3:$H$12,3,FALSE)</f>
        <v>3500</v>
      </c>
      <c r="AC22" s="270">
        <f>'yr9'!AC22*VLOOKUP($AD$1,Population!$F$3:$H$12,3,FALSE)</f>
        <v>700</v>
      </c>
      <c r="AD22" s="271"/>
      <c r="AE22" s="235"/>
      <c r="AF22" s="264">
        <f t="shared" si="0"/>
        <v>4250</v>
      </c>
      <c r="AG22" s="235"/>
      <c r="AH22" s="235"/>
    </row>
    <row r="23" spans="1:52" x14ac:dyDescent="0.25">
      <c r="A23" s="44"/>
      <c r="B23" s="48">
        <v>8</v>
      </c>
      <c r="C23" s="48" t="s">
        <v>22</v>
      </c>
      <c r="D23" s="250"/>
      <c r="E23" s="219"/>
      <c r="F23" s="219"/>
      <c r="G23" s="219"/>
      <c r="H23" s="219"/>
      <c r="I23" s="219"/>
      <c r="J23" s="219"/>
      <c r="K23" s="219"/>
      <c r="L23" s="219"/>
      <c r="M23" s="219"/>
      <c r="N23" s="250"/>
      <c r="O23" s="219"/>
      <c r="P23" s="219"/>
      <c r="Q23" s="219">
        <v>0.05</v>
      </c>
      <c r="R23" s="219">
        <v>0.05</v>
      </c>
      <c r="S23" s="219">
        <v>0.05</v>
      </c>
      <c r="T23" s="219"/>
      <c r="U23" s="219">
        <v>0.05</v>
      </c>
      <c r="V23" s="219">
        <v>0.05</v>
      </c>
      <c r="W23" s="251">
        <v>0.05</v>
      </c>
      <c r="X23" s="235"/>
      <c r="Y23" s="269">
        <f>'yr9'!Y23*VLOOKUP($AD$1,Population!$F$3:$H$12,3,FALSE)</f>
        <v>200</v>
      </c>
      <c r="Z23" s="270"/>
      <c r="AA23" s="270"/>
      <c r="AB23" s="270">
        <f>'yr9'!AB23*VLOOKUP($AD$1,Population!$F$3:$H$12,3,FALSE)</f>
        <v>7500</v>
      </c>
      <c r="AC23" s="270">
        <f>'yr9'!AC23*VLOOKUP($AD$1,Population!$F$3:$H$12,3,FALSE)</f>
        <v>1500</v>
      </c>
      <c r="AD23" s="271"/>
      <c r="AE23" s="235"/>
      <c r="AF23" s="264">
        <f t="shared" si="0"/>
        <v>9200</v>
      </c>
      <c r="AG23" s="235"/>
      <c r="AH23" s="235"/>
    </row>
    <row r="24" spans="1:52" x14ac:dyDescent="0.25">
      <c r="A24" s="44"/>
      <c r="B24" s="49">
        <v>9</v>
      </c>
      <c r="C24" s="49" t="s">
        <v>23</v>
      </c>
      <c r="D24" s="252"/>
      <c r="E24" s="253"/>
      <c r="F24" s="253"/>
      <c r="G24" s="253"/>
      <c r="H24" s="253"/>
      <c r="I24" s="253"/>
      <c r="J24" s="253"/>
      <c r="K24" s="253"/>
      <c r="L24" s="253"/>
      <c r="M24" s="253"/>
      <c r="N24" s="252"/>
      <c r="O24" s="253"/>
      <c r="P24" s="253">
        <v>0.05</v>
      </c>
      <c r="Q24" s="253"/>
      <c r="R24" s="253"/>
      <c r="S24" s="253"/>
      <c r="T24" s="253"/>
      <c r="U24" s="253"/>
      <c r="V24" s="253">
        <v>0.1</v>
      </c>
      <c r="W24" s="254">
        <v>0.01</v>
      </c>
      <c r="X24" s="235"/>
      <c r="Y24" s="258"/>
      <c r="Z24" s="259"/>
      <c r="AA24" s="259"/>
      <c r="AB24" s="259">
        <f>'yr9'!AB24*VLOOKUP($AD$1,Population!$F$3:$H$12,3,FALSE)</f>
        <v>2500</v>
      </c>
      <c r="AC24" s="259">
        <f>'yr9'!AC24*VLOOKUP($AD$1,Population!$F$3:$H$12,3,FALSE)</f>
        <v>500</v>
      </c>
      <c r="AD24" s="260"/>
      <c r="AE24" s="235"/>
      <c r="AF24" s="265">
        <f t="shared" si="0"/>
        <v>3000</v>
      </c>
      <c r="AG24" s="235"/>
      <c r="AH24" s="235"/>
    </row>
    <row r="25" spans="1:52" x14ac:dyDescent="0.25">
      <c r="A25" s="235"/>
      <c r="B25" s="235"/>
      <c r="C25" s="235"/>
      <c r="D25" s="235"/>
      <c r="E25" s="235"/>
      <c r="F25" s="235"/>
      <c r="G25" s="235"/>
      <c r="H25" s="235"/>
      <c r="I25" s="235"/>
      <c r="J25" s="235"/>
      <c r="K25" s="235"/>
      <c r="L25" s="235"/>
      <c r="M25" s="235"/>
      <c r="N25" s="235"/>
      <c r="O25" s="235"/>
      <c r="P25" s="235"/>
      <c r="Q25" s="235"/>
      <c r="R25" s="235"/>
      <c r="S25" s="235"/>
      <c r="T25" s="235"/>
      <c r="U25" s="235"/>
      <c r="V25" s="235"/>
      <c r="W25" s="235"/>
      <c r="X25" s="235"/>
      <c r="Y25" s="235"/>
      <c r="Z25" s="235"/>
      <c r="AA25" s="235"/>
      <c r="AB25" s="235"/>
      <c r="AC25" s="235"/>
      <c r="AD25" s="235"/>
      <c r="AE25" s="235"/>
      <c r="AF25" s="235"/>
      <c r="AG25" s="235"/>
      <c r="AH25" s="235"/>
    </row>
    <row r="26" spans="1:52" hidden="1" x14ac:dyDescent="0.25">
      <c r="A26" s="235" t="s">
        <v>33</v>
      </c>
      <c r="B26" s="235"/>
      <c r="C26" s="235" t="s">
        <v>25</v>
      </c>
      <c r="D26" s="235">
        <v>0.1</v>
      </c>
      <c r="E26" s="235">
        <v>0.05</v>
      </c>
      <c r="F26" s="235">
        <v>0.1</v>
      </c>
      <c r="G26" s="235">
        <v>0.1</v>
      </c>
      <c r="H26" s="235">
        <v>0.1</v>
      </c>
      <c r="I26" s="235">
        <v>0.3</v>
      </c>
      <c r="J26" s="234">
        <v>0.05</v>
      </c>
      <c r="K26" s="234">
        <v>0.05</v>
      </c>
      <c r="L26" s="234">
        <v>0.2</v>
      </c>
      <c r="M26" s="236">
        <v>0.1</v>
      </c>
      <c r="N26" s="235">
        <f t="shared" ref="N26:W26" si="1">D26</f>
        <v>0.1</v>
      </c>
      <c r="O26" s="235">
        <f t="shared" si="1"/>
        <v>0.05</v>
      </c>
      <c r="P26" s="235">
        <f t="shared" si="1"/>
        <v>0.1</v>
      </c>
      <c r="Q26" s="235">
        <f t="shared" si="1"/>
        <v>0.1</v>
      </c>
      <c r="R26" s="235">
        <f t="shared" si="1"/>
        <v>0.1</v>
      </c>
      <c r="S26" s="235">
        <f t="shared" si="1"/>
        <v>0.3</v>
      </c>
      <c r="T26" s="235">
        <f t="shared" si="1"/>
        <v>0.05</v>
      </c>
      <c r="U26" s="235">
        <f t="shared" si="1"/>
        <v>0.05</v>
      </c>
      <c r="V26" s="235">
        <f t="shared" si="1"/>
        <v>0.2</v>
      </c>
      <c r="W26" s="235">
        <f t="shared" si="1"/>
        <v>0.1</v>
      </c>
      <c r="X26" s="235"/>
      <c r="Y26" s="235"/>
      <c r="Z26" s="235"/>
      <c r="AA26" s="235"/>
      <c r="AB26" s="235"/>
      <c r="AC26" s="235"/>
      <c r="AD26" s="235"/>
      <c r="AE26" s="235"/>
      <c r="AF26" s="235"/>
      <c r="AG26" s="235"/>
      <c r="AH26" s="235"/>
    </row>
    <row r="27" spans="1:52" hidden="1" x14ac:dyDescent="0.25">
      <c r="A27" s="235"/>
      <c r="B27" s="235"/>
      <c r="C27" s="235" t="s">
        <v>26</v>
      </c>
      <c r="D27" s="235">
        <v>0.05</v>
      </c>
      <c r="E27" s="235">
        <v>0.01</v>
      </c>
      <c r="F27" s="235">
        <v>0.02</v>
      </c>
      <c r="G27" s="235"/>
      <c r="H27" s="235"/>
      <c r="I27" s="235"/>
      <c r="J27" s="234">
        <v>0.02</v>
      </c>
      <c r="K27" s="234">
        <v>0.1</v>
      </c>
      <c r="L27" s="234">
        <v>0.05</v>
      </c>
      <c r="M27" s="236">
        <v>0.1</v>
      </c>
      <c r="N27" s="235">
        <f t="shared" ref="N27:N28" si="2">D27</f>
        <v>0.05</v>
      </c>
      <c r="O27" s="235">
        <f>E27</f>
        <v>0.01</v>
      </c>
      <c r="P27" s="235">
        <f>F27</f>
        <v>0.02</v>
      </c>
      <c r="Q27" s="235"/>
      <c r="R27" s="235"/>
      <c r="S27" s="235"/>
      <c r="T27" s="235">
        <f>J27</f>
        <v>0.02</v>
      </c>
      <c r="U27" s="235">
        <f>K27</f>
        <v>0.1</v>
      </c>
      <c r="V27" s="235">
        <f>L27</f>
        <v>0.05</v>
      </c>
      <c r="W27" s="235">
        <f>M27</f>
        <v>0.1</v>
      </c>
      <c r="X27" s="235"/>
      <c r="Y27" s="235"/>
      <c r="Z27" s="235"/>
      <c r="AA27" s="235"/>
      <c r="AB27" s="235"/>
      <c r="AC27" s="235"/>
      <c r="AD27" s="235"/>
      <c r="AE27" s="235"/>
      <c r="AF27" s="235"/>
      <c r="AG27" s="235"/>
      <c r="AH27" s="235"/>
    </row>
    <row r="28" spans="1:52" hidden="1" x14ac:dyDescent="0.25">
      <c r="A28" s="235"/>
      <c r="B28" s="235"/>
      <c r="C28" s="235" t="s">
        <v>27</v>
      </c>
      <c r="D28" s="235">
        <v>0.01</v>
      </c>
      <c r="E28" s="235"/>
      <c r="F28" s="235"/>
      <c r="G28" s="235">
        <v>0.05</v>
      </c>
      <c r="H28" s="235">
        <v>0.05</v>
      </c>
      <c r="I28" s="235"/>
      <c r="J28" s="235"/>
      <c r="K28" s="235"/>
      <c r="L28" s="234">
        <v>0.15</v>
      </c>
      <c r="M28" s="236"/>
      <c r="N28" s="235">
        <f t="shared" si="2"/>
        <v>0.01</v>
      </c>
      <c r="O28" s="235"/>
      <c r="P28" s="235"/>
      <c r="Q28" s="235">
        <f>G28</f>
        <v>0.05</v>
      </c>
      <c r="R28" s="235">
        <f>H28</f>
        <v>0.05</v>
      </c>
      <c r="S28" s="235"/>
      <c r="T28" s="235"/>
      <c r="U28" s="235"/>
      <c r="V28" s="235">
        <v>0.1</v>
      </c>
      <c r="W28" s="235"/>
      <c r="X28" s="235"/>
      <c r="Y28" s="235"/>
      <c r="Z28" s="235"/>
      <c r="AA28" s="235"/>
      <c r="AB28" s="235"/>
      <c r="AC28" s="235"/>
      <c r="AD28" s="235"/>
      <c r="AE28" s="235"/>
      <c r="AF28" s="235"/>
      <c r="AG28" s="235"/>
      <c r="AH28" s="235"/>
      <c r="AZ28" s="53"/>
    </row>
    <row r="29" spans="1:52" hidden="1" x14ac:dyDescent="0.25">
      <c r="A29" s="235"/>
      <c r="B29" s="235"/>
      <c r="C29" s="235"/>
      <c r="D29" s="235"/>
      <c r="E29" s="235"/>
      <c r="F29" s="235"/>
      <c r="G29" s="235"/>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Z29" s="53"/>
    </row>
    <row r="30" spans="1:52" x14ac:dyDescent="0.25">
      <c r="A30" s="235" t="s">
        <v>42</v>
      </c>
      <c r="B30" s="235"/>
      <c r="C30" s="235"/>
      <c r="D30" s="247">
        <f>AF5</f>
        <v>0</v>
      </c>
      <c r="E30" s="248">
        <f>AF6</f>
        <v>0</v>
      </c>
      <c r="F30" s="248">
        <f>AF7</f>
        <v>925</v>
      </c>
      <c r="G30" s="248">
        <f>AF8</f>
        <v>2100</v>
      </c>
      <c r="H30" s="248">
        <f>AF9</f>
        <v>2100</v>
      </c>
      <c r="I30" s="248">
        <f>AF10</f>
        <v>1300</v>
      </c>
      <c r="J30" s="248">
        <f>AF11</f>
        <v>120</v>
      </c>
      <c r="K30" s="248">
        <f>AF12</f>
        <v>840.00000000000011</v>
      </c>
      <c r="L30" s="248">
        <f>AF13</f>
        <v>1800</v>
      </c>
      <c r="M30" s="249">
        <f>AF14</f>
        <v>850</v>
      </c>
      <c r="N30" s="248">
        <f>AF15</f>
        <v>0</v>
      </c>
      <c r="O30" s="248">
        <f>AF16</f>
        <v>0</v>
      </c>
      <c r="P30" s="248">
        <f>AF17</f>
        <v>4350</v>
      </c>
      <c r="Q30" s="248">
        <f>AF18</f>
        <v>10500</v>
      </c>
      <c r="R30" s="248">
        <f>AF19</f>
        <v>10500</v>
      </c>
      <c r="S30" s="248">
        <f>AF20</f>
        <v>6500</v>
      </c>
      <c r="T30" s="248">
        <f>AF21</f>
        <v>600</v>
      </c>
      <c r="U30" s="248">
        <f>AF22</f>
        <v>4250</v>
      </c>
      <c r="V30" s="248">
        <f>AF23</f>
        <v>9200</v>
      </c>
      <c r="W30" s="249">
        <f>AF24</f>
        <v>3000</v>
      </c>
      <c r="X30" s="235"/>
      <c r="Y30" s="235"/>
      <c r="Z30" s="235"/>
      <c r="AA30" s="235"/>
      <c r="AB30" s="235"/>
      <c r="AC30" s="235"/>
      <c r="AD30" s="235"/>
      <c r="AE30" s="235"/>
      <c r="AF30" s="235"/>
      <c r="AG30" s="235"/>
      <c r="AH30" s="235"/>
      <c r="AZ30" s="53"/>
    </row>
    <row r="31" spans="1:52" x14ac:dyDescent="0.25">
      <c r="A31" s="234" t="s">
        <v>148</v>
      </c>
      <c r="B31" s="235"/>
      <c r="C31" s="235"/>
      <c r="D31" s="258">
        <f t="array" ref="D31:W31">TRANSPOSE(MMULT(MINVERSE(_xlfn.MUNIT(20)-D5:W24),AF5:AF24))</f>
        <v>368.1489091109201</v>
      </c>
      <c r="E31" s="259">
        <v>761.0744204597936</v>
      </c>
      <c r="F31" s="259">
        <v>2850.4775856241527</v>
      </c>
      <c r="G31" s="259">
        <v>2829.1864575639302</v>
      </c>
      <c r="H31" s="259">
        <v>2829.1864575639302</v>
      </c>
      <c r="I31" s="259">
        <v>1828.4119166003679</v>
      </c>
      <c r="J31" s="259">
        <v>646.14832524452879</v>
      </c>
      <c r="K31" s="259">
        <v>2377.7584111405413</v>
      </c>
      <c r="L31" s="259">
        <v>2479.8728856077641</v>
      </c>
      <c r="M31" s="260">
        <v>1253.0415836787722</v>
      </c>
      <c r="N31" s="259">
        <v>1701.4042112679556</v>
      </c>
      <c r="O31" s="259">
        <v>3429.2689156721563</v>
      </c>
      <c r="P31" s="259">
        <v>10374.800421619622</v>
      </c>
      <c r="Q31" s="259">
        <v>13684.265843063728</v>
      </c>
      <c r="R31" s="259">
        <v>13684.265843063728</v>
      </c>
      <c r="S31" s="259">
        <v>9009.9798924338356</v>
      </c>
      <c r="T31" s="259">
        <v>2899.1853700550409</v>
      </c>
      <c r="U31" s="259">
        <v>11218.887680276368</v>
      </c>
      <c r="V31" s="259">
        <v>12442.552928237854</v>
      </c>
      <c r="W31" s="260">
        <v>4811.1063776815827</v>
      </c>
      <c r="X31" s="235"/>
      <c r="Y31" s="235"/>
      <c r="Z31" s="235"/>
      <c r="AA31" s="235"/>
      <c r="AB31" s="235"/>
      <c r="AC31" s="235"/>
      <c r="AD31" s="235"/>
      <c r="AE31" s="235"/>
      <c r="AF31" s="235"/>
      <c r="AG31" s="235"/>
      <c r="AH31" s="235"/>
      <c r="AZ31" s="53"/>
    </row>
    <row r="32" spans="1:52" x14ac:dyDescent="0.25">
      <c r="A32" s="235"/>
      <c r="B32" s="235"/>
      <c r="C32" s="235"/>
      <c r="D32" s="235"/>
      <c r="E32" s="235"/>
      <c r="F32" s="235"/>
      <c r="G32" s="235"/>
      <c r="H32" s="235"/>
      <c r="I32" s="235"/>
      <c r="J32" s="235"/>
      <c r="K32" s="235"/>
      <c r="L32" s="235"/>
      <c r="M32" s="235"/>
      <c r="N32" s="235"/>
      <c r="O32" s="235"/>
      <c r="P32" s="235"/>
      <c r="Q32" s="235"/>
      <c r="R32" s="235"/>
      <c r="S32" s="235"/>
      <c r="T32" s="235"/>
      <c r="U32" s="235"/>
      <c r="V32" s="235"/>
      <c r="W32" s="235"/>
      <c r="X32" s="235"/>
      <c r="Y32" s="235"/>
      <c r="Z32" s="235"/>
      <c r="AA32" s="235"/>
      <c r="AB32" s="235"/>
      <c r="AC32" s="235"/>
      <c r="AD32" s="235"/>
      <c r="AE32" s="235"/>
      <c r="AF32" s="235"/>
      <c r="AG32" s="235"/>
      <c r="AH32" s="235"/>
      <c r="AZ32" s="53"/>
    </row>
    <row r="33" spans="1:52" hidden="1" x14ac:dyDescent="0.25">
      <c r="A33" s="235"/>
      <c r="B33" s="235"/>
      <c r="C33" s="235" t="s">
        <v>28</v>
      </c>
      <c r="D33" s="235"/>
      <c r="E33" s="235"/>
      <c r="F33" s="235"/>
      <c r="G33" s="235"/>
      <c r="H33" s="235"/>
      <c r="I33" s="235"/>
      <c r="J33" s="235"/>
      <c r="K33" s="235"/>
      <c r="L33" s="235"/>
      <c r="M33" s="236"/>
      <c r="N33" s="235"/>
      <c r="O33" s="235"/>
      <c r="P33" s="235"/>
      <c r="Q33" s="235"/>
      <c r="R33" s="235"/>
      <c r="S33" s="235"/>
      <c r="T33" s="235"/>
      <c r="U33" s="235"/>
      <c r="V33" s="235"/>
      <c r="W33" s="235"/>
      <c r="X33" s="235"/>
      <c r="Y33" s="235"/>
      <c r="Z33" s="235"/>
      <c r="AA33" s="235"/>
      <c r="AB33" s="235"/>
      <c r="AC33" s="235"/>
      <c r="AD33" s="235"/>
      <c r="AE33" s="235"/>
      <c r="AF33" s="235"/>
      <c r="AG33" s="235"/>
      <c r="AH33" s="235"/>
      <c r="AZ33" s="53"/>
    </row>
    <row r="34" spans="1:52" hidden="1" x14ac:dyDescent="0.25">
      <c r="A34" s="235"/>
      <c r="B34" s="235"/>
      <c r="C34" s="235" t="s">
        <v>29</v>
      </c>
      <c r="D34" s="235"/>
      <c r="E34" s="235"/>
      <c r="F34" s="235"/>
      <c r="G34" s="235"/>
      <c r="H34" s="235"/>
      <c r="I34" s="235"/>
      <c r="J34" s="235"/>
      <c r="K34" s="235"/>
      <c r="L34" s="235"/>
      <c r="M34" s="236"/>
      <c r="N34" s="235"/>
      <c r="O34" s="235"/>
      <c r="P34" s="235"/>
      <c r="Q34" s="235"/>
      <c r="R34" s="235"/>
      <c r="S34" s="235"/>
      <c r="T34" s="235"/>
      <c r="U34" s="235"/>
      <c r="V34" s="235"/>
      <c r="W34" s="235"/>
      <c r="X34" s="235"/>
      <c r="Y34" s="235"/>
      <c r="Z34" s="235"/>
      <c r="AA34" s="235"/>
      <c r="AB34" s="235"/>
      <c r="AC34" s="235"/>
      <c r="AD34" s="235"/>
      <c r="AE34" s="235"/>
      <c r="AF34" s="235"/>
      <c r="AG34" s="235"/>
      <c r="AH34" s="235"/>
      <c r="AZ34" s="53"/>
    </row>
    <row r="35" spans="1:52" hidden="1" x14ac:dyDescent="0.25">
      <c r="A35" s="235"/>
      <c r="B35" s="235"/>
      <c r="C35" s="235" t="s">
        <v>30</v>
      </c>
      <c r="D35" s="235"/>
      <c r="E35" s="235"/>
      <c r="F35" s="235"/>
      <c r="G35" s="235"/>
      <c r="H35" s="235"/>
      <c r="I35" s="235"/>
      <c r="J35" s="235"/>
      <c r="K35" s="235"/>
      <c r="L35" s="235"/>
      <c r="M35" s="236"/>
      <c r="N35" s="235"/>
      <c r="O35" s="235"/>
      <c r="P35" s="235"/>
      <c r="Q35" s="235"/>
      <c r="R35" s="235"/>
      <c r="S35" s="235"/>
      <c r="T35" s="235"/>
      <c r="U35" s="235"/>
      <c r="V35" s="235"/>
      <c r="W35" s="235"/>
      <c r="X35" s="235"/>
      <c r="Y35" s="235"/>
      <c r="Z35" s="235"/>
      <c r="AA35" s="235"/>
      <c r="AB35" s="235"/>
      <c r="AC35" s="235"/>
      <c r="AD35" s="235"/>
      <c r="AE35" s="235"/>
      <c r="AF35" s="235"/>
      <c r="AG35" s="235"/>
      <c r="AH35" s="235"/>
      <c r="AZ35" s="53"/>
    </row>
    <row r="36" spans="1:52" hidden="1" x14ac:dyDescent="0.25">
      <c r="A36" s="235"/>
      <c r="B36" s="235"/>
      <c r="C36" s="235" t="s">
        <v>31</v>
      </c>
      <c r="D36" s="235"/>
      <c r="E36" s="235"/>
      <c r="F36" s="235"/>
      <c r="G36" s="235"/>
      <c r="H36" s="235"/>
      <c r="I36" s="235"/>
      <c r="J36" s="235"/>
      <c r="K36" s="235"/>
      <c r="L36" s="235"/>
      <c r="M36" s="236"/>
      <c r="N36" s="235"/>
      <c r="O36" s="235"/>
      <c r="P36" s="235"/>
      <c r="Q36" s="235"/>
      <c r="R36" s="235"/>
      <c r="S36" s="235"/>
      <c r="T36" s="235"/>
      <c r="U36" s="235"/>
      <c r="V36" s="235"/>
      <c r="W36" s="235"/>
      <c r="X36" s="235"/>
      <c r="Y36" s="235"/>
      <c r="Z36" s="235"/>
      <c r="AA36" s="235"/>
      <c r="AB36" s="235"/>
      <c r="AC36" s="235"/>
      <c r="AD36" s="235"/>
      <c r="AE36" s="235"/>
      <c r="AF36" s="235"/>
      <c r="AG36" s="235"/>
      <c r="AH36" s="235"/>
      <c r="AZ36" s="53"/>
    </row>
    <row r="37" spans="1:52" hidden="1" x14ac:dyDescent="0.25">
      <c r="A37" s="235"/>
      <c r="B37" s="235"/>
      <c r="C37" s="235" t="s">
        <v>32</v>
      </c>
      <c r="D37" s="235"/>
      <c r="E37" s="235"/>
      <c r="F37" s="235"/>
      <c r="G37" s="235"/>
      <c r="H37" s="235"/>
      <c r="I37" s="235"/>
      <c r="J37" s="235"/>
      <c r="K37" s="235"/>
      <c r="L37" s="235"/>
      <c r="M37" s="236"/>
      <c r="N37" s="235"/>
      <c r="O37" s="235"/>
      <c r="P37" s="235"/>
      <c r="Q37" s="235"/>
      <c r="R37" s="235"/>
      <c r="S37" s="235"/>
      <c r="T37" s="235"/>
      <c r="U37" s="235"/>
      <c r="V37" s="235"/>
      <c r="W37" s="235"/>
      <c r="X37" s="235"/>
      <c r="Y37" s="235"/>
      <c r="Z37" s="235"/>
      <c r="AA37" s="235"/>
      <c r="AB37" s="235"/>
      <c r="AC37" s="235"/>
      <c r="AD37" s="235"/>
      <c r="AE37" s="235"/>
      <c r="AF37" s="235"/>
      <c r="AG37" s="235"/>
      <c r="AH37" s="235"/>
      <c r="AZ37" s="53"/>
    </row>
    <row r="38" spans="1:52" s="5" customFormat="1" hidden="1" x14ac:dyDescent="0.25">
      <c r="A38" s="235"/>
      <c r="B38" s="235"/>
      <c r="C38" s="235"/>
      <c r="D38" s="235"/>
      <c r="E38" s="235"/>
      <c r="F38" s="235"/>
      <c r="G38" s="235"/>
      <c r="H38" s="235"/>
      <c r="I38" s="235"/>
      <c r="J38" s="235"/>
      <c r="K38" s="235"/>
      <c r="L38" s="235"/>
      <c r="M38" s="234"/>
      <c r="N38" s="235"/>
      <c r="O38" s="235"/>
      <c r="P38" s="235"/>
      <c r="Q38" s="235"/>
      <c r="R38" s="235"/>
      <c r="S38" s="235"/>
      <c r="T38" s="235"/>
      <c r="U38" s="235"/>
      <c r="V38" s="235"/>
      <c r="W38" s="235"/>
      <c r="X38" s="235"/>
      <c r="Y38" s="235"/>
      <c r="Z38" s="235"/>
      <c r="AA38" s="235"/>
      <c r="AB38" s="235"/>
      <c r="AC38" s="235"/>
      <c r="AD38" s="235"/>
      <c r="AE38" s="235"/>
      <c r="AF38" s="235"/>
      <c r="AG38" s="235"/>
      <c r="AH38" s="235"/>
      <c r="AZ38" s="73"/>
    </row>
    <row r="39" spans="1:52" x14ac:dyDescent="0.25">
      <c r="A39" s="235" t="s">
        <v>83</v>
      </c>
      <c r="B39" s="235"/>
      <c r="C39" s="235"/>
      <c r="D39" s="235"/>
      <c r="E39" s="235"/>
      <c r="F39" s="235"/>
      <c r="G39" s="235"/>
      <c r="H39" s="235"/>
      <c r="I39" s="235"/>
      <c r="J39" s="235"/>
      <c r="K39" s="235"/>
      <c r="L39" s="235"/>
      <c r="M39" s="235"/>
      <c r="N39" s="235"/>
      <c r="O39" s="235"/>
      <c r="P39" s="235"/>
      <c r="Q39" s="235"/>
      <c r="R39" s="235"/>
      <c r="S39" s="235"/>
      <c r="T39" s="235"/>
      <c r="U39" s="235"/>
      <c r="V39" s="235"/>
      <c r="W39" s="235"/>
      <c r="X39" s="235"/>
      <c r="Y39" s="235"/>
      <c r="Z39" s="235"/>
      <c r="AA39" s="235"/>
      <c r="AB39" s="235"/>
      <c r="AC39" s="235"/>
      <c r="AD39" s="235"/>
      <c r="AE39" s="235"/>
      <c r="AF39" s="235"/>
      <c r="AG39" s="235"/>
      <c r="AH39" s="235"/>
      <c r="AZ39" s="53"/>
    </row>
    <row r="40" spans="1:52" x14ac:dyDescent="0.25">
      <c r="A40" s="235"/>
      <c r="B40" s="235" t="s">
        <v>45</v>
      </c>
      <c r="C40" s="235"/>
      <c r="D40" s="247">
        <v>1.2</v>
      </c>
      <c r="E40" s="248">
        <v>1</v>
      </c>
      <c r="F40" s="248">
        <v>1</v>
      </c>
      <c r="G40" s="248">
        <v>0.5</v>
      </c>
      <c r="H40" s="248">
        <v>0.5</v>
      </c>
      <c r="I40" s="248">
        <v>0.3</v>
      </c>
      <c r="J40" s="248">
        <v>0.5</v>
      </c>
      <c r="K40" s="248">
        <v>1.2</v>
      </c>
      <c r="L40" s="248">
        <v>0.7</v>
      </c>
      <c r="M40" s="249">
        <v>0.8</v>
      </c>
      <c r="N40" s="248">
        <f t="shared" ref="N40:W43" si="3">D40</f>
        <v>1.2</v>
      </c>
      <c r="O40" s="248">
        <f t="shared" si="3"/>
        <v>1</v>
      </c>
      <c r="P40" s="248">
        <f t="shared" si="3"/>
        <v>1</v>
      </c>
      <c r="Q40" s="248">
        <f t="shared" si="3"/>
        <v>0.5</v>
      </c>
      <c r="R40" s="248">
        <f t="shared" si="3"/>
        <v>0.5</v>
      </c>
      <c r="S40" s="248">
        <f t="shared" si="3"/>
        <v>0.3</v>
      </c>
      <c r="T40" s="248">
        <f t="shared" si="3"/>
        <v>0.5</v>
      </c>
      <c r="U40" s="248">
        <f t="shared" si="3"/>
        <v>1.2</v>
      </c>
      <c r="V40" s="248">
        <f t="shared" si="3"/>
        <v>0.7</v>
      </c>
      <c r="W40" s="249">
        <f t="shared" si="3"/>
        <v>0.8</v>
      </c>
      <c r="X40" s="235"/>
      <c r="Y40" s="235"/>
      <c r="Z40" s="235"/>
      <c r="AA40" s="235"/>
      <c r="AB40" s="235"/>
      <c r="AC40" s="235" t="s">
        <v>55</v>
      </c>
      <c r="AD40" s="235"/>
      <c r="AE40" s="235"/>
      <c r="AF40" s="235"/>
      <c r="AG40" s="235"/>
      <c r="AH40" s="235"/>
      <c r="AZ40" s="53"/>
    </row>
    <row r="41" spans="1:52" x14ac:dyDescent="0.25">
      <c r="A41" s="235"/>
      <c r="B41" s="235" t="s">
        <v>47</v>
      </c>
      <c r="C41" s="235"/>
      <c r="D41" s="250">
        <f>(SUM(D6:D8)*$AC$41)/$Z$41</f>
        <v>4.0000000000000008E-2</v>
      </c>
      <c r="E41" s="219">
        <f>(SUM(E6:E8)*$AC$41)/$Z$41</f>
        <v>0.05</v>
      </c>
      <c r="F41" s="219">
        <f>(SUM(F6:F8)*$AC$41)/$Z$41</f>
        <v>0.12000000000000002</v>
      </c>
      <c r="G41" s="261">
        <f>Substitution_total!V12/G31</f>
        <v>49.489915952927639</v>
      </c>
      <c r="H41" s="219">
        <f t="shared" ref="H41:M41" si="4">(SUM(H6:H8)*$AC$41)/$Z$41</f>
        <v>6.2000000000000013E-2</v>
      </c>
      <c r="I41" s="219">
        <f t="shared" si="4"/>
        <v>6.7999999999999991E-2</v>
      </c>
      <c r="J41" s="219">
        <f t="shared" si="4"/>
        <v>6.7999999999999991E-2</v>
      </c>
      <c r="K41" s="219">
        <f t="shared" si="4"/>
        <v>0.05</v>
      </c>
      <c r="L41" s="219">
        <f t="shared" si="4"/>
        <v>2.2000000000000002E-2</v>
      </c>
      <c r="M41" s="251">
        <f t="shared" si="4"/>
        <v>2.4000000000000004E-2</v>
      </c>
      <c r="N41" s="219">
        <f>D41</f>
        <v>4.0000000000000008E-2</v>
      </c>
      <c r="O41" s="219">
        <f t="shared" si="3"/>
        <v>0.05</v>
      </c>
      <c r="P41" s="219">
        <f>F41</f>
        <v>0.12000000000000002</v>
      </c>
      <c r="Q41" s="219">
        <f>G41</f>
        <v>49.489915952927639</v>
      </c>
      <c r="R41" s="219">
        <f t="shared" si="3"/>
        <v>6.2000000000000013E-2</v>
      </c>
      <c r="S41" s="219">
        <f t="shared" si="3"/>
        <v>6.7999999999999991E-2</v>
      </c>
      <c r="T41" s="219">
        <f t="shared" si="3"/>
        <v>6.7999999999999991E-2</v>
      </c>
      <c r="U41" s="219">
        <f t="shared" si="3"/>
        <v>0.05</v>
      </c>
      <c r="V41" s="219">
        <f t="shared" si="3"/>
        <v>2.2000000000000002E-2</v>
      </c>
      <c r="W41" s="251">
        <f t="shared" si="3"/>
        <v>2.4000000000000004E-2</v>
      </c>
      <c r="X41" s="235"/>
      <c r="Y41" s="235" t="s">
        <v>49</v>
      </c>
      <c r="Z41" s="235">
        <v>1</v>
      </c>
      <c r="AA41" s="235" t="s">
        <v>50</v>
      </c>
      <c r="AB41" s="235"/>
      <c r="AC41" s="235">
        <v>0.4</v>
      </c>
      <c r="AD41" s="235"/>
      <c r="AE41" s="235"/>
      <c r="AF41" s="235"/>
      <c r="AG41" s="235"/>
      <c r="AH41" s="235"/>
      <c r="AZ41" s="53"/>
    </row>
    <row r="42" spans="1:52" x14ac:dyDescent="0.25">
      <c r="A42" s="235"/>
      <c r="B42" s="235" t="s">
        <v>101</v>
      </c>
      <c r="C42" s="235"/>
      <c r="D42" s="250">
        <f>(SUM(D6:D8)*$AC$42)/$Z$42</f>
        <v>0.13333333333333336</v>
      </c>
      <c r="E42" s="219">
        <f t="shared" ref="E42:M42" si="5">(SUM(E6:E8)*$AC$42)/$Z$42</f>
        <v>0.16666666666666669</v>
      </c>
      <c r="F42" s="219">
        <f t="shared" si="5"/>
        <v>0.40000000000000008</v>
      </c>
      <c r="G42" s="261">
        <f>Substitution_total!W12/G31</f>
        <v>73.735790528145515</v>
      </c>
      <c r="H42" s="219">
        <f t="shared" si="5"/>
        <v>0.20666666666666672</v>
      </c>
      <c r="I42" s="219">
        <f t="shared" si="5"/>
        <v>0.22666666666666666</v>
      </c>
      <c r="J42" s="219">
        <f t="shared" si="5"/>
        <v>0.22666666666666666</v>
      </c>
      <c r="K42" s="219">
        <f>(SUM(K6:K8)*$AC$42)/$Z$42</f>
        <v>0.16666666666666669</v>
      </c>
      <c r="L42" s="219">
        <f t="shared" si="5"/>
        <v>7.3333333333333348E-2</v>
      </c>
      <c r="M42" s="251">
        <f t="shared" si="5"/>
        <v>8.0000000000000016E-2</v>
      </c>
      <c r="N42" s="219">
        <f>D42</f>
        <v>0.13333333333333336</v>
      </c>
      <c r="O42" s="219">
        <f t="shared" si="3"/>
        <v>0.16666666666666669</v>
      </c>
      <c r="P42" s="219">
        <f t="shared" si="3"/>
        <v>0.40000000000000008</v>
      </c>
      <c r="Q42" s="219">
        <f t="shared" si="3"/>
        <v>73.735790528145515</v>
      </c>
      <c r="R42" s="219">
        <f t="shared" si="3"/>
        <v>0.20666666666666672</v>
      </c>
      <c r="S42" s="219">
        <f t="shared" si="3"/>
        <v>0.22666666666666666</v>
      </c>
      <c r="T42" s="219">
        <f t="shared" si="3"/>
        <v>0.22666666666666666</v>
      </c>
      <c r="U42" s="219">
        <f t="shared" si="3"/>
        <v>0.16666666666666669</v>
      </c>
      <c r="V42" s="219">
        <f t="shared" si="3"/>
        <v>7.3333333333333348E-2</v>
      </c>
      <c r="W42" s="251">
        <f t="shared" si="3"/>
        <v>8.0000000000000016E-2</v>
      </c>
      <c r="X42" s="235"/>
      <c r="Y42" s="235" t="s">
        <v>105</v>
      </c>
      <c r="Z42" s="235">
        <v>0.3</v>
      </c>
      <c r="AA42" s="235" t="s">
        <v>106</v>
      </c>
      <c r="AB42" s="235"/>
      <c r="AC42" s="235">
        <v>0.4</v>
      </c>
      <c r="AD42" s="235"/>
      <c r="AE42" s="235"/>
      <c r="AF42" s="235"/>
      <c r="AG42" s="235"/>
      <c r="AH42" s="235"/>
      <c r="AZ42" s="53"/>
    </row>
    <row r="43" spans="1:52" x14ac:dyDescent="0.25">
      <c r="A43" s="235"/>
      <c r="B43" s="235" t="s">
        <v>48</v>
      </c>
      <c r="C43" s="235"/>
      <c r="D43" s="252">
        <f>(SUM(D6:D8)*$AC$43)/$Z$43</f>
        <v>4.0000000000000008E-2</v>
      </c>
      <c r="E43" s="253">
        <f>(SUM(E6:E8)*$AC$43)/$Z$43</f>
        <v>0.05</v>
      </c>
      <c r="F43" s="253">
        <f t="shared" ref="F43:M43" si="6">(SUM(F6:F8)*$AC$43)/$Z$43</f>
        <v>0.12000000000000002</v>
      </c>
      <c r="G43" s="262">
        <f>Substitution_total!X12/G31</f>
        <v>4.8539607431263434</v>
      </c>
      <c r="H43" s="253">
        <f t="shared" si="6"/>
        <v>6.2000000000000013E-2</v>
      </c>
      <c r="I43" s="253">
        <f t="shared" si="6"/>
        <v>6.7999999999999991E-2</v>
      </c>
      <c r="J43" s="253">
        <f t="shared" si="6"/>
        <v>6.7999999999999991E-2</v>
      </c>
      <c r="K43" s="253">
        <f t="shared" si="6"/>
        <v>0.05</v>
      </c>
      <c r="L43" s="253">
        <f t="shared" si="6"/>
        <v>2.2000000000000002E-2</v>
      </c>
      <c r="M43" s="254">
        <f t="shared" si="6"/>
        <v>2.4000000000000004E-2</v>
      </c>
      <c r="N43" s="253">
        <f>D43</f>
        <v>4.0000000000000008E-2</v>
      </c>
      <c r="O43" s="253">
        <f>E43</f>
        <v>0.05</v>
      </c>
      <c r="P43" s="253">
        <f>F43</f>
        <v>0.12000000000000002</v>
      </c>
      <c r="Q43" s="253">
        <f>G43</f>
        <v>4.8539607431263434</v>
      </c>
      <c r="R43" s="253">
        <f t="shared" si="3"/>
        <v>6.2000000000000013E-2</v>
      </c>
      <c r="S43" s="253">
        <f t="shared" si="3"/>
        <v>6.7999999999999991E-2</v>
      </c>
      <c r="T43" s="253">
        <f t="shared" si="3"/>
        <v>6.7999999999999991E-2</v>
      </c>
      <c r="U43" s="253">
        <f t="shared" si="3"/>
        <v>0.05</v>
      </c>
      <c r="V43" s="253">
        <f t="shared" si="3"/>
        <v>2.2000000000000002E-2</v>
      </c>
      <c r="W43" s="254">
        <f t="shared" si="3"/>
        <v>2.4000000000000004E-2</v>
      </c>
      <c r="X43" s="235"/>
      <c r="Y43" s="235" t="s">
        <v>51</v>
      </c>
      <c r="Z43" s="235">
        <v>0.5</v>
      </c>
      <c r="AA43" s="235" t="s">
        <v>52</v>
      </c>
      <c r="AB43" s="235"/>
      <c r="AC43" s="235">
        <v>0.2</v>
      </c>
      <c r="AD43" s="235"/>
      <c r="AE43" s="235"/>
      <c r="AF43" s="235"/>
      <c r="AG43" s="235"/>
      <c r="AH43" s="235"/>
      <c r="AZ43" s="53"/>
    </row>
    <row r="44" spans="1:52" x14ac:dyDescent="0.25">
      <c r="A44" s="235"/>
      <c r="B44" s="235"/>
      <c r="C44" s="235"/>
      <c r="D44" s="235"/>
      <c r="E44" s="235"/>
      <c r="F44" s="235"/>
      <c r="G44" s="235"/>
      <c r="H44" s="235"/>
      <c r="I44" s="235"/>
      <c r="J44" s="235"/>
      <c r="K44" s="235"/>
      <c r="L44" s="235"/>
      <c r="M44" s="235"/>
      <c r="N44" s="235"/>
      <c r="O44" s="235"/>
      <c r="P44" s="235"/>
      <c r="Q44" s="235"/>
      <c r="R44" s="235"/>
      <c r="S44" s="235"/>
      <c r="T44" s="235"/>
      <c r="U44" s="235"/>
      <c r="V44" s="235"/>
      <c r="W44" s="235"/>
      <c r="X44" s="235"/>
      <c r="Y44" s="235"/>
      <c r="Z44" s="235"/>
      <c r="AA44" s="235"/>
      <c r="AB44" s="235"/>
      <c r="AC44" s="235"/>
      <c r="AD44" s="235"/>
      <c r="AE44" s="235"/>
      <c r="AF44" s="235"/>
      <c r="AG44" s="235"/>
      <c r="AH44" s="235"/>
      <c r="AZ44" s="53"/>
    </row>
    <row r="45" spans="1:52" x14ac:dyDescent="0.25">
      <c r="A45" s="235" t="s">
        <v>36</v>
      </c>
      <c r="B45" s="235"/>
      <c r="C45" s="235"/>
      <c r="D45" s="247">
        <f>D40*D31</f>
        <v>441.77869093310409</v>
      </c>
      <c r="E45" s="248">
        <f t="shared" ref="E45:W45" si="7">E40*E31</f>
        <v>761.0744204597936</v>
      </c>
      <c r="F45" s="248">
        <f t="shared" si="7"/>
        <v>2850.4775856241527</v>
      </c>
      <c r="G45" s="248">
        <f t="shared" si="7"/>
        <v>1414.5932287819651</v>
      </c>
      <c r="H45" s="248">
        <f t="shared" si="7"/>
        <v>1414.5932287819651</v>
      </c>
      <c r="I45" s="248">
        <f t="shared" si="7"/>
        <v>548.52357498011031</v>
      </c>
      <c r="J45" s="248">
        <f t="shared" si="7"/>
        <v>323.0741626222644</v>
      </c>
      <c r="K45" s="248">
        <f t="shared" si="7"/>
        <v>2853.3100933686496</v>
      </c>
      <c r="L45" s="248">
        <f t="shared" si="7"/>
        <v>1735.9110199254349</v>
      </c>
      <c r="M45" s="249">
        <f t="shared" si="7"/>
        <v>1002.4332669430178</v>
      </c>
      <c r="N45" s="248">
        <f t="shared" si="7"/>
        <v>2041.6850535215467</v>
      </c>
      <c r="O45" s="248">
        <f t="shared" si="7"/>
        <v>3429.2689156721563</v>
      </c>
      <c r="P45" s="248">
        <f t="shared" si="7"/>
        <v>10374.800421619622</v>
      </c>
      <c r="Q45" s="248">
        <f t="shared" si="7"/>
        <v>6842.1329215318638</v>
      </c>
      <c r="R45" s="248">
        <f t="shared" si="7"/>
        <v>6842.1329215318638</v>
      </c>
      <c r="S45" s="248">
        <f t="shared" si="7"/>
        <v>2702.9939677301504</v>
      </c>
      <c r="T45" s="248">
        <f t="shared" si="7"/>
        <v>1449.5926850275205</v>
      </c>
      <c r="U45" s="248">
        <f t="shared" si="7"/>
        <v>13462.665216331641</v>
      </c>
      <c r="V45" s="248">
        <f t="shared" si="7"/>
        <v>8709.7870497664971</v>
      </c>
      <c r="W45" s="249">
        <f t="shared" si="7"/>
        <v>3848.8851021452665</v>
      </c>
      <c r="X45" s="235"/>
      <c r="Y45" s="235"/>
      <c r="Z45" s="235"/>
      <c r="AA45" s="235"/>
      <c r="AB45" s="235"/>
      <c r="AC45" s="235"/>
      <c r="AD45" s="235"/>
      <c r="AE45" s="235"/>
      <c r="AF45" s="235"/>
      <c r="AG45" s="235"/>
      <c r="AH45" s="235"/>
      <c r="AZ45" s="53"/>
    </row>
    <row r="46" spans="1:52" x14ac:dyDescent="0.25">
      <c r="A46" s="235" t="s">
        <v>37</v>
      </c>
      <c r="B46" s="235"/>
      <c r="C46" s="235" t="s">
        <v>102</v>
      </c>
      <c r="D46" s="250">
        <f>D41*D31</f>
        <v>14.725956364436806</v>
      </c>
      <c r="E46" s="219">
        <f t="shared" ref="E46:W46" si="8">E41*E31</f>
        <v>38.053721022989684</v>
      </c>
      <c r="F46" s="219">
        <f t="shared" si="8"/>
        <v>342.05731027489838</v>
      </c>
      <c r="G46" s="219">
        <f t="shared" si="8"/>
        <v>140016.19999999998</v>
      </c>
      <c r="H46" s="219">
        <f t="shared" si="8"/>
        <v>175.4095603689637</v>
      </c>
      <c r="I46" s="219">
        <f t="shared" si="8"/>
        <v>124.33201032882501</v>
      </c>
      <c r="J46" s="219">
        <f t="shared" si="8"/>
        <v>43.93808611662795</v>
      </c>
      <c r="K46" s="219">
        <f t="shared" si="8"/>
        <v>118.88792055702707</v>
      </c>
      <c r="L46" s="219">
        <f t="shared" si="8"/>
        <v>54.55720348337082</v>
      </c>
      <c r="M46" s="251">
        <f t="shared" si="8"/>
        <v>30.072998008290536</v>
      </c>
      <c r="N46" s="219">
        <f t="shared" si="8"/>
        <v>68.056168450718232</v>
      </c>
      <c r="O46" s="219">
        <f t="shared" si="8"/>
        <v>171.46344578360782</v>
      </c>
      <c r="P46" s="219">
        <f t="shared" si="8"/>
        <v>1244.976050594355</v>
      </c>
      <c r="Q46" s="219">
        <f t="shared" si="8"/>
        <v>677233.1664507424</v>
      </c>
      <c r="R46" s="219">
        <f t="shared" si="8"/>
        <v>848.42448226995134</v>
      </c>
      <c r="S46" s="219">
        <f t="shared" si="8"/>
        <v>612.6786326855007</v>
      </c>
      <c r="T46" s="219">
        <f t="shared" si="8"/>
        <v>197.14460516374277</v>
      </c>
      <c r="U46" s="219">
        <f t="shared" si="8"/>
        <v>560.94438401381842</v>
      </c>
      <c r="V46" s="219">
        <f t="shared" si="8"/>
        <v>273.73616442123279</v>
      </c>
      <c r="W46" s="251">
        <f t="shared" si="8"/>
        <v>115.46655306435801</v>
      </c>
      <c r="X46" s="235"/>
      <c r="Y46" s="235"/>
      <c r="Z46" s="235"/>
      <c r="AA46" s="235"/>
      <c r="AB46" s="235"/>
      <c r="AC46" s="235"/>
      <c r="AD46" s="235"/>
      <c r="AE46" s="235"/>
      <c r="AF46" s="235"/>
      <c r="AG46" s="235"/>
      <c r="AH46" s="235"/>
      <c r="AZ46" s="53"/>
    </row>
    <row r="47" spans="1:52" x14ac:dyDescent="0.25">
      <c r="A47" s="235"/>
      <c r="B47" s="235"/>
      <c r="C47" s="235" t="s">
        <v>103</v>
      </c>
      <c r="D47" s="250">
        <f>D42*D31</f>
        <v>49.086521214789357</v>
      </c>
      <c r="E47" s="219">
        <f t="shared" ref="E47:W47" si="9">E42*E31</f>
        <v>126.84573674329894</v>
      </c>
      <c r="F47" s="219">
        <f t="shared" si="9"/>
        <v>1140.1910342496612</v>
      </c>
      <c r="G47" s="219">
        <f t="shared" si="9"/>
        <v>208612.30000000002</v>
      </c>
      <c r="H47" s="219">
        <f t="shared" si="9"/>
        <v>584.69853456321243</v>
      </c>
      <c r="I47" s="219">
        <f t="shared" si="9"/>
        <v>414.4400344294167</v>
      </c>
      <c r="J47" s="219">
        <f t="shared" si="9"/>
        <v>146.46028705542651</v>
      </c>
      <c r="K47" s="219">
        <f t="shared" si="9"/>
        <v>396.29306852342359</v>
      </c>
      <c r="L47" s="219">
        <f t="shared" si="9"/>
        <v>181.85734494456941</v>
      </c>
      <c r="M47" s="251">
        <f t="shared" si="9"/>
        <v>100.2433266943018</v>
      </c>
      <c r="N47" s="219">
        <f t="shared" si="9"/>
        <v>226.85389483572746</v>
      </c>
      <c r="O47" s="219">
        <f t="shared" si="9"/>
        <v>571.54481927869278</v>
      </c>
      <c r="P47" s="219">
        <f t="shared" si="9"/>
        <v>4149.92016864785</v>
      </c>
      <c r="Q47" s="219">
        <f t="shared" si="9"/>
        <v>1009020.1597356036</v>
      </c>
      <c r="R47" s="219">
        <f t="shared" si="9"/>
        <v>2828.0816075665043</v>
      </c>
      <c r="S47" s="219">
        <f t="shared" si="9"/>
        <v>2042.2621089516692</v>
      </c>
      <c r="T47" s="219">
        <f t="shared" si="9"/>
        <v>657.1486838791426</v>
      </c>
      <c r="U47" s="219">
        <f t="shared" si="9"/>
        <v>1869.8146133793948</v>
      </c>
      <c r="V47" s="219">
        <f t="shared" si="9"/>
        <v>912.45388140410944</v>
      </c>
      <c r="W47" s="251">
        <f t="shared" si="9"/>
        <v>384.88851021452666</v>
      </c>
      <c r="X47" s="235"/>
      <c r="Y47" s="235"/>
      <c r="Z47" s="235"/>
      <c r="AA47" s="235"/>
      <c r="AB47" s="235"/>
      <c r="AC47" s="235"/>
      <c r="AD47" s="235"/>
      <c r="AE47" s="235"/>
      <c r="AF47" s="235"/>
      <c r="AG47" s="235"/>
      <c r="AH47" s="235"/>
      <c r="AZ47" s="53"/>
    </row>
    <row r="48" spans="1:52" x14ac:dyDescent="0.25">
      <c r="A48" s="235"/>
      <c r="B48" s="235"/>
      <c r="C48" s="235" t="s">
        <v>104</v>
      </c>
      <c r="D48" s="252">
        <f>D43*D31</f>
        <v>14.725956364436806</v>
      </c>
      <c r="E48" s="253">
        <f t="shared" ref="E48:W48" si="10">E43*E31</f>
        <v>38.053721022989684</v>
      </c>
      <c r="F48" s="253">
        <f t="shared" si="10"/>
        <v>342.05731027489838</v>
      </c>
      <c r="G48" s="253">
        <f t="shared" si="10"/>
        <v>13732.760000000002</v>
      </c>
      <c r="H48" s="253">
        <f t="shared" si="10"/>
        <v>175.4095603689637</v>
      </c>
      <c r="I48" s="253">
        <f t="shared" si="10"/>
        <v>124.33201032882501</v>
      </c>
      <c r="J48" s="253">
        <f t="shared" si="10"/>
        <v>43.93808611662795</v>
      </c>
      <c r="K48" s="253">
        <f t="shared" si="10"/>
        <v>118.88792055702707</v>
      </c>
      <c r="L48" s="253">
        <f t="shared" si="10"/>
        <v>54.55720348337082</v>
      </c>
      <c r="M48" s="254">
        <f t="shared" si="10"/>
        <v>30.072998008290536</v>
      </c>
      <c r="N48" s="253">
        <f t="shared" si="10"/>
        <v>68.056168450718232</v>
      </c>
      <c r="O48" s="253">
        <f t="shared" si="10"/>
        <v>171.46344578360782</v>
      </c>
      <c r="P48" s="253">
        <f t="shared" si="10"/>
        <v>1244.976050594355</v>
      </c>
      <c r="Q48" s="253">
        <f t="shared" si="10"/>
        <v>66422.889200736055</v>
      </c>
      <c r="R48" s="253">
        <f t="shared" si="10"/>
        <v>848.42448226995134</v>
      </c>
      <c r="S48" s="253">
        <f t="shared" si="10"/>
        <v>612.6786326855007</v>
      </c>
      <c r="T48" s="253">
        <f t="shared" si="10"/>
        <v>197.14460516374277</v>
      </c>
      <c r="U48" s="253">
        <f t="shared" si="10"/>
        <v>560.94438401381842</v>
      </c>
      <c r="V48" s="253">
        <f t="shared" si="10"/>
        <v>273.73616442123279</v>
      </c>
      <c r="W48" s="254">
        <f t="shared" si="10"/>
        <v>115.46655306435801</v>
      </c>
      <c r="X48" s="235"/>
      <c r="Y48" s="235"/>
      <c r="Z48" s="235"/>
      <c r="AA48" s="235"/>
      <c r="AB48" s="235"/>
      <c r="AC48" s="235"/>
      <c r="AD48" s="235"/>
      <c r="AE48" s="235"/>
      <c r="AF48" s="235"/>
      <c r="AG48" s="235"/>
      <c r="AH48" s="235"/>
      <c r="AZ48" s="53"/>
    </row>
    <row r="49" spans="1:34" x14ac:dyDescent="0.25">
      <c r="A49" s="235"/>
      <c r="B49" s="235"/>
      <c r="C49" s="235"/>
      <c r="D49" s="235"/>
      <c r="E49" s="235"/>
      <c r="F49" s="235"/>
      <c r="G49" s="235"/>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row>
    <row r="50" spans="1:34" x14ac:dyDescent="0.25">
      <c r="A50" s="235" t="s">
        <v>56</v>
      </c>
      <c r="B50" s="235"/>
      <c r="C50" s="235"/>
      <c r="D50" s="235"/>
      <c r="E50" s="235"/>
      <c r="F50" s="235"/>
      <c r="G50" s="235"/>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42"/>
    </row>
    <row r="51" spans="1:34" ht="15.75" thickBot="1" x14ac:dyDescent="0.3">
      <c r="A51" s="235"/>
      <c r="B51" s="235" t="s">
        <v>84</v>
      </c>
      <c r="C51" s="235"/>
      <c r="D51" s="235"/>
      <c r="E51" s="235"/>
      <c r="F51" s="235"/>
      <c r="G51" s="242">
        <f>inflow_driven_model!BU5</f>
        <v>39609.564976692738</v>
      </c>
      <c r="H51" s="235"/>
      <c r="I51" s="235"/>
      <c r="J51" s="235"/>
      <c r="K51" s="235"/>
      <c r="L51" s="235"/>
      <c r="M51" s="235"/>
      <c r="N51" s="235"/>
      <c r="O51" s="235"/>
      <c r="P51" s="235"/>
      <c r="Q51" s="235"/>
      <c r="R51" s="235"/>
      <c r="S51" s="235"/>
      <c r="T51" s="235"/>
      <c r="U51" s="235"/>
      <c r="V51" s="235"/>
      <c r="W51" s="235"/>
      <c r="X51" s="235"/>
      <c r="Y51" s="235"/>
      <c r="Z51" s="235"/>
      <c r="AA51" s="235"/>
      <c r="AB51" s="235"/>
      <c r="AC51" s="235"/>
      <c r="AD51" s="235"/>
      <c r="AE51" s="235"/>
      <c r="AF51" s="235"/>
      <c r="AG51" s="235"/>
      <c r="AH51" s="242"/>
    </row>
    <row r="52" spans="1:34" ht="15.75" thickBot="1" x14ac:dyDescent="0.3">
      <c r="A52" s="235"/>
      <c r="B52" s="235" t="s">
        <v>85</v>
      </c>
      <c r="C52" s="235"/>
      <c r="D52" s="235"/>
      <c r="E52" s="235"/>
      <c r="F52" s="235"/>
      <c r="G52" s="255">
        <f>G31/G53</f>
        <v>1000</v>
      </c>
      <c r="H52" s="256" t="s">
        <v>90</v>
      </c>
      <c r="I52" s="235"/>
      <c r="J52" s="235"/>
      <c r="K52" s="235"/>
      <c r="L52" s="235"/>
      <c r="M52" s="235"/>
      <c r="N52" s="235"/>
      <c r="O52" s="235"/>
      <c r="P52" s="235"/>
      <c r="Q52" s="235">
        <f>Q31/Q53</f>
        <v>5000</v>
      </c>
      <c r="R52" s="256" t="s">
        <v>90</v>
      </c>
      <c r="S52" s="235"/>
      <c r="T52" s="235"/>
      <c r="U52" s="235"/>
      <c r="V52" s="235"/>
      <c r="W52" s="235"/>
      <c r="X52" s="235"/>
      <c r="Y52" s="235"/>
      <c r="Z52" s="235"/>
      <c r="AA52" s="235"/>
      <c r="AB52" s="235"/>
      <c r="AC52" s="235"/>
      <c r="AD52" s="235"/>
      <c r="AE52" s="235"/>
      <c r="AF52" s="235"/>
      <c r="AG52" s="235"/>
      <c r="AH52" s="242"/>
    </row>
    <row r="53" spans="1:34" ht="15.75" thickBot="1" x14ac:dyDescent="0.3">
      <c r="A53" s="235"/>
      <c r="B53" s="235" t="s">
        <v>151</v>
      </c>
      <c r="C53" s="235"/>
      <c r="D53" s="235"/>
      <c r="E53" s="235"/>
      <c r="F53" s="235"/>
      <c r="G53" s="257">
        <f>'yr1'!G47</f>
        <v>2.8291864575639303</v>
      </c>
      <c r="H53" s="256" t="s">
        <v>91</v>
      </c>
      <c r="I53" s="235"/>
      <c r="J53" s="235"/>
      <c r="K53" s="235"/>
      <c r="L53" s="235"/>
      <c r="M53" s="235"/>
      <c r="N53" s="235"/>
      <c r="O53" s="235"/>
      <c r="P53" s="235"/>
      <c r="Q53" s="243">
        <f>'yr1'!Q47</f>
        <v>2.7368531686127455</v>
      </c>
      <c r="R53" s="256" t="s">
        <v>91</v>
      </c>
      <c r="S53" s="235"/>
      <c r="T53" s="235"/>
      <c r="U53" s="235"/>
      <c r="V53" s="235"/>
      <c r="W53" s="235"/>
      <c r="X53" s="235"/>
      <c r="Y53" s="235"/>
      <c r="Z53" s="235"/>
      <c r="AA53" s="235"/>
      <c r="AB53" s="235"/>
      <c r="AC53" s="235"/>
      <c r="AD53" s="235"/>
      <c r="AE53" s="235"/>
      <c r="AF53" s="235"/>
      <c r="AG53" s="235"/>
      <c r="AH53" s="242"/>
    </row>
    <row r="54" spans="1:34" x14ac:dyDescent="0.25">
      <c r="A54" s="235"/>
      <c r="B54" s="235"/>
      <c r="C54" s="235"/>
      <c r="D54" s="235"/>
      <c r="E54" s="235"/>
      <c r="F54" s="235"/>
      <c r="G54" s="235"/>
      <c r="H54" s="235"/>
      <c r="I54" s="235"/>
      <c r="J54" s="235"/>
      <c r="K54" s="235"/>
      <c r="L54" s="235"/>
      <c r="M54" s="235"/>
      <c r="N54" s="235"/>
      <c r="O54" s="235"/>
      <c r="P54" s="235"/>
      <c r="Q54" s="235"/>
      <c r="R54" s="235"/>
      <c r="S54" s="235"/>
      <c r="T54" s="235"/>
      <c r="U54" s="235"/>
      <c r="V54" s="235"/>
      <c r="W54" s="235"/>
      <c r="X54" s="235"/>
      <c r="Y54" s="235"/>
      <c r="Z54" s="235"/>
      <c r="AA54" s="235"/>
      <c r="AB54" s="235"/>
      <c r="AC54" s="235"/>
      <c r="AD54" s="235"/>
      <c r="AE54" s="235"/>
      <c r="AF54" s="235"/>
      <c r="AG54" s="235"/>
      <c r="AH54" s="242"/>
    </row>
    <row r="55" spans="1:34" x14ac:dyDescent="0.25">
      <c r="AH55" s="53"/>
    </row>
    <row r="56" spans="1:34" x14ac:dyDescent="0.25">
      <c r="AH56" s="53"/>
    </row>
    <row r="57" spans="1:34" x14ac:dyDescent="0.25">
      <c r="AH57" s="53"/>
    </row>
    <row r="58" spans="1:34" x14ac:dyDescent="0.25">
      <c r="AH58" s="53"/>
    </row>
    <row r="59" spans="1:34" x14ac:dyDescent="0.25">
      <c r="AH59" s="53"/>
    </row>
    <row r="60" spans="1:34" x14ac:dyDescent="0.25">
      <c r="AH60" s="53"/>
    </row>
    <row r="61" spans="1:34" x14ac:dyDescent="0.25">
      <c r="AH61" s="53"/>
    </row>
    <row r="62" spans="1:34" x14ac:dyDescent="0.25">
      <c r="AH62" s="53"/>
    </row>
    <row r="63" spans="1:34" x14ac:dyDescent="0.25">
      <c r="AH63" s="53"/>
    </row>
    <row r="64" spans="1:34" x14ac:dyDescent="0.25">
      <c r="AH64" s="53"/>
    </row>
  </sheetData>
  <conditionalFormatting sqref="J26:M27 L28 Y16 AA16:AD16 AA17:AA19 Y20:AA21 Y22 Y24 AA22:AA24 AD20:AD24 D15:M24 N5:W14">
    <cfRule type="cellIs" dxfId="7" priority="3" operator="equal">
      <formula>0</formula>
    </cfRule>
  </conditionalFormatting>
  <conditionalFormatting sqref="Y15:AD24">
    <cfRule type="cellIs" dxfId="6" priority="2" operator="equal">
      <formula>0</formula>
    </cfRule>
  </conditionalFormatting>
  <conditionalFormatting sqref="Y5:AD14">
    <cfRule type="cellIs" dxfId="5" priority="1" operator="equal">
      <formula>0</formula>
    </cfRule>
  </conditionalFormatting>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1C6A09-0A8D-47C4-9CFF-74214DD2643F}">
  <dimension ref="B1:AA66"/>
  <sheetViews>
    <sheetView workbookViewId="0"/>
  </sheetViews>
  <sheetFormatPr defaultRowHeight="15" x14ac:dyDescent="0.25"/>
  <sheetData>
    <row r="1" spans="2:26" x14ac:dyDescent="0.25">
      <c r="B1" t="s">
        <v>57</v>
      </c>
      <c r="C1" t="s">
        <v>58</v>
      </c>
      <c r="E1" s="9" t="s">
        <v>59</v>
      </c>
      <c r="F1" s="9" t="s">
        <v>60</v>
      </c>
      <c r="G1" s="9" t="s">
        <v>61</v>
      </c>
      <c r="J1" t="s">
        <v>70</v>
      </c>
      <c r="M1" t="s">
        <v>73</v>
      </c>
    </row>
    <row r="2" spans="2:26" x14ac:dyDescent="0.25">
      <c r="B2">
        <v>1</v>
      </c>
      <c r="C2" t="s">
        <v>62</v>
      </c>
      <c r="E2" s="68">
        <v>0.158</v>
      </c>
      <c r="F2" s="68">
        <f>(22.3+17.3)/100</f>
        <v>0.39600000000000002</v>
      </c>
      <c r="G2" s="68">
        <v>0.2</v>
      </c>
      <c r="H2" s="225">
        <f>SUM(E2:G3)</f>
        <v>1</v>
      </c>
      <c r="J2" t="s">
        <v>64</v>
      </c>
      <c r="M2" t="s">
        <v>77</v>
      </c>
      <c r="R2" t="s">
        <v>78</v>
      </c>
      <c r="W2" t="s">
        <v>79</v>
      </c>
    </row>
    <row r="3" spans="2:26" x14ac:dyDescent="0.25">
      <c r="B3">
        <v>1</v>
      </c>
      <c r="C3" t="s">
        <v>63</v>
      </c>
      <c r="E3" s="68">
        <v>0.13600000000000001</v>
      </c>
      <c r="F3" s="68">
        <f>(6.1+3.6)/100</f>
        <v>9.6999999999999989E-2</v>
      </c>
      <c r="G3" s="68">
        <v>1.3000000000000001E-2</v>
      </c>
      <c r="H3" s="226">
        <f>IF(H2=1, 1, "Must be 100%")</f>
        <v>1</v>
      </c>
      <c r="M3" t="s">
        <v>57</v>
      </c>
      <c r="N3" t="s">
        <v>38</v>
      </c>
      <c r="O3" t="s">
        <v>40</v>
      </c>
      <c r="P3" t="s">
        <v>39</v>
      </c>
      <c r="R3" t="s">
        <v>57</v>
      </c>
      <c r="S3" t="s">
        <v>38</v>
      </c>
      <c r="T3" t="s">
        <v>40</v>
      </c>
      <c r="U3" t="s">
        <v>39</v>
      </c>
      <c r="W3" t="s">
        <v>57</v>
      </c>
      <c r="X3" t="s">
        <v>38</v>
      </c>
      <c r="Y3" t="s">
        <v>40</v>
      </c>
      <c r="Z3" t="s">
        <v>39</v>
      </c>
    </row>
    <row r="4" spans="2:26" x14ac:dyDescent="0.25">
      <c r="B4">
        <v>2</v>
      </c>
      <c r="C4" t="s">
        <v>62</v>
      </c>
      <c r="E4" s="66">
        <f>((($E$20-$E$2)/($B$20-$B$2))*($B4-$B$2))+$E$2</f>
        <v>0.1468888888888889</v>
      </c>
      <c r="F4" s="66">
        <f>((($F$20-$F$2)/($B$20-$B$2))*($B4-$B$2))+$F$2</f>
        <v>0.39600000000000002</v>
      </c>
      <c r="G4" s="66">
        <f>((($G$20-$G$2)/($B$20-$B$2))*($B4-$B$2))+$G$2</f>
        <v>0.21666666666666667</v>
      </c>
      <c r="M4">
        <v>1</v>
      </c>
      <c r="N4" s="18">
        <f t="array" ref="N4:P4">MMULT(TRANSPOSE(E25:E28),$I$25:$K$28)</f>
        <v>50</v>
      </c>
      <c r="O4" s="18">
        <v>210</v>
      </c>
      <c r="P4" s="18">
        <v>24</v>
      </c>
      <c r="R4">
        <v>1</v>
      </c>
      <c r="S4" s="18">
        <f t="array" ref="S4:U4">MMULT(TRANSPOSE(F25:F28),$I$25:$K$28)</f>
        <v>115</v>
      </c>
      <c r="T4" s="18">
        <v>392.5</v>
      </c>
      <c r="U4" s="18">
        <v>5</v>
      </c>
      <c r="W4">
        <v>1</v>
      </c>
      <c r="X4" s="18">
        <f t="array" ref="X4:Z4">MMULT(TRANSPOSE(G25:G28),$I$25:$K$28)</f>
        <v>205</v>
      </c>
      <c r="Y4" s="18">
        <v>220</v>
      </c>
      <c r="Z4" s="18">
        <v>0</v>
      </c>
    </row>
    <row r="5" spans="2:26" x14ac:dyDescent="0.25">
      <c r="B5">
        <v>2</v>
      </c>
      <c r="C5" t="s">
        <v>63</v>
      </c>
      <c r="E5" s="66">
        <f>((($E$21-$E$3)/($B$21-$B$2))*($B5-$B$2))+$E$3</f>
        <v>0.13377777777777777</v>
      </c>
      <c r="F5" s="66">
        <f>((($F$21-$F$3)/($B$21-$B$2))*($B5-$B$2))+$F$3</f>
        <v>9.3666666666666662E-2</v>
      </c>
      <c r="G5" s="66">
        <f>((($G$21-$G$3)/($B$21-$B$2))*($B5-$B$2))+$G$3</f>
        <v>1.3000000000000001E-2</v>
      </c>
      <c r="M5">
        <v>2</v>
      </c>
      <c r="N5" s="18">
        <f t="array" ref="N5:P5">MMULT(TRANSPOSE(E29:E32),$I$29:$K$32)</f>
        <v>49.444444444444443</v>
      </c>
      <c r="O5" s="18">
        <v>205.33333333333334</v>
      </c>
      <c r="P5" s="18">
        <v>24.444444444444446</v>
      </c>
      <c r="R5">
        <v>2</v>
      </c>
      <c r="S5" s="18">
        <f t="array" ref="S5:U5">MMULT(TRANSPOSE(F29:F32),$I$29:$K$32)</f>
        <v>115.50617283950616</v>
      </c>
      <c r="T5" s="18">
        <v>373.46296296296293</v>
      </c>
      <c r="U5" s="18">
        <v>7.306172839506174</v>
      </c>
      <c r="W5">
        <v>2</v>
      </c>
      <c r="X5" s="18">
        <f t="array" ref="X5:Z5">MMULT(TRANSPOSE(G29:G32),$I$29:$K$32)</f>
        <v>205</v>
      </c>
      <c r="Y5" s="18">
        <v>218.33333333333334</v>
      </c>
      <c r="Z5" s="18">
        <v>0</v>
      </c>
    </row>
    <row r="6" spans="2:26" x14ac:dyDescent="0.25">
      <c r="B6">
        <v>3</v>
      </c>
      <c r="C6" t="s">
        <v>62</v>
      </c>
      <c r="E6" s="66">
        <f>((($E$20-$E$2)/($B$20-$B$2))*($B6-$B$2))+$E$2</f>
        <v>0.13577777777777778</v>
      </c>
      <c r="F6" s="66">
        <f>((($F$20-$F$2)/($B$20-$B$2))*($B6-$B$2))+$F$2</f>
        <v>0.39600000000000002</v>
      </c>
      <c r="G6" s="66">
        <f>((($G$20-$G$2)/($B$20-$B$2))*($B6-$B$2))+$G$2</f>
        <v>0.23333333333333334</v>
      </c>
      <c r="M6">
        <v>3</v>
      </c>
      <c r="N6" s="18">
        <f t="array" ref="N6:P6">MMULT(TRANSPOSE(E33:E36),$I$33:$K$36)</f>
        <v>48.888888888888886</v>
      </c>
      <c r="O6" s="18">
        <v>200.66666666666666</v>
      </c>
      <c r="P6" s="18">
        <v>24.888888888888889</v>
      </c>
      <c r="R6">
        <v>3</v>
      </c>
      <c r="S6" s="18">
        <f t="array" ref="S6:U6">MMULT(TRANSPOSE(F33:F36),$I$33:$K$36)</f>
        <v>115.85802469135803</v>
      </c>
      <c r="T6" s="18">
        <v>354.7962962962963</v>
      </c>
      <c r="U6" s="18">
        <v>9.7358024691358036</v>
      </c>
      <c r="W6">
        <v>3</v>
      </c>
      <c r="X6" s="18">
        <f t="array" ref="X6:Z6">MMULT(TRANSPOSE(G33:G36),$I$33:$K$36)</f>
        <v>205</v>
      </c>
      <c r="Y6" s="18">
        <v>216.66666666666666</v>
      </c>
      <c r="Z6" s="18">
        <v>0</v>
      </c>
    </row>
    <row r="7" spans="2:26" x14ac:dyDescent="0.25">
      <c r="B7">
        <v>3</v>
      </c>
      <c r="C7" t="s">
        <v>63</v>
      </c>
      <c r="E7" s="66">
        <f>((($E$21-$E$3)/($B$21-$B$2))*($B7-$B$2))+$E$3</f>
        <v>0.13155555555555556</v>
      </c>
      <c r="F7" s="66">
        <f>((($F$21-$F$3)/($B$21-$B$2))*($B7-$B$2))+$F$3</f>
        <v>9.0333333333333321E-2</v>
      </c>
      <c r="G7" s="66">
        <f>((($G$21-$G$3)/($B$21-$B$2))*($B7-$B$2))+$G$3</f>
        <v>1.3000000000000001E-2</v>
      </c>
      <c r="M7">
        <v>4</v>
      </c>
      <c r="N7" s="18">
        <f t="array" ref="N7:P7">MMULT(TRANSPOSE(E37:E40),$I$37:$K$40)</f>
        <v>48.333333333333336</v>
      </c>
      <c r="O7" s="18">
        <v>196.00000000000003</v>
      </c>
      <c r="P7" s="18">
        <v>25.333333333333336</v>
      </c>
      <c r="R7">
        <v>4</v>
      </c>
      <c r="S7" s="18">
        <f t="array" ref="S7:U7">MMULT(TRANSPOSE(F37:F40),$I$37:$K$40)</f>
        <v>116.05555555555556</v>
      </c>
      <c r="T7" s="18">
        <v>336.49999999999994</v>
      </c>
      <c r="U7" s="18">
        <v>12.288888888888888</v>
      </c>
      <c r="W7">
        <v>4</v>
      </c>
      <c r="X7" s="18">
        <f t="array" ref="X7:Z7">MMULT(TRANSPOSE(G37:G40),$I$37:$K$40)</f>
        <v>205</v>
      </c>
      <c r="Y7" s="18">
        <v>215</v>
      </c>
      <c r="Z7" s="18">
        <v>0</v>
      </c>
    </row>
    <row r="8" spans="2:26" x14ac:dyDescent="0.25">
      <c r="B8">
        <v>4</v>
      </c>
      <c r="C8" t="s">
        <v>62</v>
      </c>
      <c r="E8" s="66">
        <f>((($E$20-$E$2)/($B$20-$B$2))*($B8-$B$2))+$E$2</f>
        <v>0.12466666666666668</v>
      </c>
      <c r="F8" s="66">
        <f>((($F$20-$F$2)/($B$20-$B$2))*($B8-$B$2))+$F$2</f>
        <v>0.39600000000000002</v>
      </c>
      <c r="G8" s="66">
        <f>((($G$20-$G$2)/($B$20-$B$2))*($B8-$B$2))+$G$2</f>
        <v>0.25</v>
      </c>
      <c r="M8">
        <v>5</v>
      </c>
      <c r="N8" s="18">
        <f t="array" ref="N8:P8">MMULT(TRANSPOSE(E41:E44),$I$41:$K$44)</f>
        <v>47.777777777777779</v>
      </c>
      <c r="O8" s="18">
        <v>191.33333333333334</v>
      </c>
      <c r="P8" s="18">
        <v>25.777777777777779</v>
      </c>
      <c r="R8">
        <v>5</v>
      </c>
      <c r="S8" s="18">
        <f t="array" ref="S8:U8">MMULT(TRANSPOSE(F41:F44),$I$41:$K$44)</f>
        <v>116.09876543209876</v>
      </c>
      <c r="T8" s="18">
        <v>318.57407407407402</v>
      </c>
      <c r="U8" s="18">
        <v>14.965432098765429</v>
      </c>
      <c r="W8">
        <v>5</v>
      </c>
      <c r="X8" s="18">
        <f t="array" ref="X8:Z8">MMULT(TRANSPOSE(G41:G44),$I$41:$K$44)</f>
        <v>205</v>
      </c>
      <c r="Y8" s="18">
        <v>213.33333333333331</v>
      </c>
      <c r="Z8" s="18">
        <v>0</v>
      </c>
    </row>
    <row r="9" spans="2:26" x14ac:dyDescent="0.25">
      <c r="B9">
        <v>4</v>
      </c>
      <c r="C9" t="s">
        <v>63</v>
      </c>
      <c r="E9" s="66">
        <f>((($E$21-$E$3)/($B$21-$B$2))*($B9-$B$2))+$E$3</f>
        <v>0.12933333333333336</v>
      </c>
      <c r="F9" s="66">
        <f>((($F$21-$F$3)/($B$21-$B$2))*($B9-$B$2))+$F$3</f>
        <v>8.6999999999999994E-2</v>
      </c>
      <c r="G9" s="66">
        <f>((($G$21-$G$3)/($B$21-$B$2))*($B9-$B$2))+$G$3</f>
        <v>1.3000000000000001E-2</v>
      </c>
      <c r="M9">
        <v>6</v>
      </c>
      <c r="N9" s="18">
        <f t="array" ref="N9:P9">MMULT(TRANSPOSE(E45:E48),$I$45:$K$48)</f>
        <v>47.222222222222221</v>
      </c>
      <c r="O9" s="18">
        <v>186.66666666666669</v>
      </c>
      <c r="P9" s="18">
        <v>26.222222222222225</v>
      </c>
      <c r="R9">
        <v>6</v>
      </c>
      <c r="S9" s="18">
        <f t="array" ref="S9:U9">MMULT(TRANSPOSE(F45:F48),$I$45:$K$48)</f>
        <v>115.98765432098766</v>
      </c>
      <c r="T9" s="18">
        <v>301.01851851851848</v>
      </c>
      <c r="U9" s="18">
        <v>17.765432098765434</v>
      </c>
      <c r="W9">
        <v>6</v>
      </c>
      <c r="X9" s="18">
        <f t="array" ref="X9:Z9">MMULT(TRANSPOSE(G45:G48),$I$45:$K$48)</f>
        <v>205</v>
      </c>
      <c r="Y9" s="18">
        <v>211.66666666666666</v>
      </c>
      <c r="Z9" s="18">
        <v>0</v>
      </c>
    </row>
    <row r="10" spans="2:26" x14ac:dyDescent="0.25">
      <c r="B10">
        <v>5</v>
      </c>
      <c r="C10" t="s">
        <v>62</v>
      </c>
      <c r="E10" s="66">
        <f>((($E$20-$E$2)/($B$20-$B$2))*($B10-$B$2))+$E$2</f>
        <v>0.11355555555555555</v>
      </c>
      <c r="F10" s="66">
        <f>((($F$20-$F$2)/($B$20-$B$2))*($B10-$B$2))+$F$2</f>
        <v>0.39600000000000002</v>
      </c>
      <c r="G10" s="66">
        <f>((($G$20-$G$2)/($B$20-$B$2))*($B10-$B$2))+$G$2</f>
        <v>0.26666666666666666</v>
      </c>
      <c r="M10">
        <v>7</v>
      </c>
      <c r="N10" s="18">
        <f t="array" ref="N10:P10">MMULT(TRANSPOSE(E49:E52),$I$49:$K$52)</f>
        <v>46.666666666666671</v>
      </c>
      <c r="O10" s="18">
        <v>182.00000000000003</v>
      </c>
      <c r="P10" s="18">
        <v>26.666666666666668</v>
      </c>
      <c r="R10">
        <v>7</v>
      </c>
      <c r="S10" s="18">
        <f t="array" ref="S10:U10">MMULT(TRANSPOSE(F49:F52),$I$49:$K$52)</f>
        <v>115.72222222222223</v>
      </c>
      <c r="T10" s="18">
        <v>283.83333333333337</v>
      </c>
      <c r="U10" s="18">
        <v>20.68888888888889</v>
      </c>
      <c r="W10">
        <v>7</v>
      </c>
      <c r="X10" s="18">
        <f t="array" ref="X10:Z10">MMULT(TRANSPOSE(G49:G52),$I$49:$K$52)</f>
        <v>205</v>
      </c>
      <c r="Y10" s="18">
        <v>210</v>
      </c>
      <c r="Z10" s="18">
        <v>0</v>
      </c>
    </row>
    <row r="11" spans="2:26" x14ac:dyDescent="0.25">
      <c r="B11">
        <v>5</v>
      </c>
      <c r="C11" t="s">
        <v>63</v>
      </c>
      <c r="E11" s="66">
        <f>((($E$21-$E$3)/($B$21-$B$2))*($B11-$B$2))+$E$3</f>
        <v>0.12711111111111112</v>
      </c>
      <c r="F11" s="66">
        <f>((($F$21-$F$3)/($B$21-$B$2))*($B11-$B$2))+$F$3</f>
        <v>8.3666666666666653E-2</v>
      </c>
      <c r="G11" s="66">
        <f>((($G$21-$G$3)/($B$21-$B$2))*($B11-$B$2))+$G$3</f>
        <v>1.3000000000000001E-2</v>
      </c>
      <c r="M11">
        <v>8</v>
      </c>
      <c r="N11" s="18">
        <f t="array" ref="N11:P11">MMULT(TRANSPOSE(E53:E56),$I$53:$K$56)</f>
        <v>46.111111111111114</v>
      </c>
      <c r="O11" s="18">
        <v>177.33333333333337</v>
      </c>
      <c r="P11" s="18">
        <v>27.111111111111111</v>
      </c>
      <c r="R11">
        <v>8</v>
      </c>
      <c r="S11" s="18">
        <f t="array" ref="S11:U11">MMULT(TRANSPOSE(F53:F56),$I$53:$K$56)</f>
        <v>115.30246913580247</v>
      </c>
      <c r="T11" s="18">
        <v>267.01851851851848</v>
      </c>
      <c r="U11" s="18">
        <v>23.735802469135798</v>
      </c>
      <c r="W11">
        <v>8</v>
      </c>
      <c r="X11" s="18">
        <f t="array" ref="X11:Z11">MMULT(TRANSPOSE(G53:G56),$I$53:$K$56)</f>
        <v>205</v>
      </c>
      <c r="Y11" s="18">
        <v>208.33333333333331</v>
      </c>
      <c r="Z11" s="18">
        <v>0</v>
      </c>
    </row>
    <row r="12" spans="2:26" x14ac:dyDescent="0.25">
      <c r="B12">
        <v>6</v>
      </c>
      <c r="C12" t="s">
        <v>62</v>
      </c>
      <c r="E12" s="66">
        <f>((($E$20-$E$2)/($B$20-$B$2))*($B12-$B$2))+$E$2</f>
        <v>0.10244444444444445</v>
      </c>
      <c r="F12" s="66">
        <f>((($F$20-$F$2)/($B$20-$B$2))*($B12-$B$2))+$F$2</f>
        <v>0.39600000000000002</v>
      </c>
      <c r="G12" s="66">
        <f>((($G$20-$G$2)/($B$20-$B$2))*($B12-$B$2))+$G$2</f>
        <v>0.28333333333333333</v>
      </c>
      <c r="M12">
        <v>9</v>
      </c>
      <c r="N12" s="18">
        <f t="array" ref="N12:P12">MMULT(TRANSPOSE(E57:E60),$I$57:$K$60)</f>
        <v>45.555555555555557</v>
      </c>
      <c r="O12" s="18">
        <v>172.66666666666669</v>
      </c>
      <c r="P12" s="18">
        <v>27.555555555555557</v>
      </c>
      <c r="R12">
        <v>9</v>
      </c>
      <c r="S12" s="18">
        <f t="array" ref="S12:U12">MMULT(TRANSPOSE(F57:F60),$I$57:$K$60)</f>
        <v>114.72839506172838</v>
      </c>
      <c r="T12" s="18">
        <v>250.57407407407408</v>
      </c>
      <c r="U12" s="18">
        <v>26.906172839506169</v>
      </c>
      <c r="W12">
        <v>9</v>
      </c>
      <c r="X12" s="18">
        <f t="array" ref="X12:Z12">MMULT(TRANSPOSE(G57:G60),$I$57:$K$60)</f>
        <v>205</v>
      </c>
      <c r="Y12" s="18">
        <v>206.66666666666666</v>
      </c>
      <c r="Z12" s="18">
        <v>0</v>
      </c>
    </row>
    <row r="13" spans="2:26" x14ac:dyDescent="0.25">
      <c r="B13">
        <v>6</v>
      </c>
      <c r="C13" t="s">
        <v>63</v>
      </c>
      <c r="E13" s="66">
        <f>((($E$21-$E$3)/($B$21-$B$2))*($B13-$B$2))+$E$3</f>
        <v>0.1248888888888889</v>
      </c>
      <c r="F13" s="66">
        <f>((($F$21-$F$3)/($B$21-$B$2))*($B13-$B$2))+$F$3</f>
        <v>8.0333333333333326E-2</v>
      </c>
      <c r="G13" s="66">
        <f>((($G$21-$G$3)/($B$21-$B$2))*($B13-$B$2))+$G$3</f>
        <v>1.3000000000000001E-2</v>
      </c>
      <c r="M13">
        <v>10</v>
      </c>
      <c r="N13" s="18">
        <f t="array" ref="N13:P13">MMULT(TRANSPOSE(E61:E64),$I$61:$K$64)</f>
        <v>45</v>
      </c>
      <c r="O13" s="18">
        <v>168</v>
      </c>
      <c r="P13" s="18">
        <v>28</v>
      </c>
      <c r="R13">
        <v>10</v>
      </c>
      <c r="S13" s="18">
        <f t="array" ref="S13:U13">MMULT(TRANSPOSE(F61:F64),$I$61:$K$64)</f>
        <v>114</v>
      </c>
      <c r="T13" s="18">
        <v>234.5</v>
      </c>
      <c r="U13" s="18">
        <v>30.2</v>
      </c>
      <c r="W13">
        <v>10</v>
      </c>
      <c r="X13" s="18">
        <f t="array" ref="X13:Z13">MMULT(TRANSPOSE(G61:G64),$I$61:$K$64)</f>
        <v>205</v>
      </c>
      <c r="Y13" s="18">
        <v>205</v>
      </c>
      <c r="Z13" s="18">
        <v>0</v>
      </c>
    </row>
    <row r="14" spans="2:26" x14ac:dyDescent="0.25">
      <c r="B14">
        <v>7</v>
      </c>
      <c r="C14" t="s">
        <v>62</v>
      </c>
      <c r="E14" s="66">
        <f>((($E$20-$E$2)/($B$20-$B$2))*($B14-$B$2))+$E$2</f>
        <v>9.1333333333333336E-2</v>
      </c>
      <c r="F14" s="66">
        <f>((($F$20-$F$2)/($B$20-$B$2))*($B14-$B$2))+$F$2</f>
        <v>0.39600000000000002</v>
      </c>
      <c r="G14" s="66">
        <f>((($G$20-$G$2)/($B$20-$B$2))*($B14-$B$2))+$G$2</f>
        <v>0.3</v>
      </c>
    </row>
    <row r="15" spans="2:26" x14ac:dyDescent="0.25">
      <c r="B15">
        <v>7</v>
      </c>
      <c r="C15" t="s">
        <v>63</v>
      </c>
      <c r="E15" s="66">
        <f>((($E$21-$E$3)/($B$21-$B$2))*($B15-$B$2))+$E$3</f>
        <v>0.12266666666666667</v>
      </c>
      <c r="F15" s="66">
        <f>((($F$21-$F$3)/($B$21-$B$2))*($B15-$B$2))+$F$3</f>
        <v>7.6999999999999985E-2</v>
      </c>
      <c r="G15" s="66">
        <f>((($G$21-$G$3)/($B$21-$B$2))*($B15-$B$2))+$G$3</f>
        <v>1.3000000000000001E-2</v>
      </c>
    </row>
    <row r="16" spans="2:26" x14ac:dyDescent="0.25">
      <c r="B16">
        <v>8</v>
      </c>
      <c r="C16" t="s">
        <v>62</v>
      </c>
      <c r="E16" s="66">
        <f>((($E$20-$E$2)/($B$20-$B$2))*($B16-$B$2))+$E$2</f>
        <v>8.0222222222222223E-2</v>
      </c>
      <c r="F16" s="66">
        <f>((($F$20-$F$2)/($B$20-$B$2))*($B16-$B$2))+$F$2</f>
        <v>0.39600000000000002</v>
      </c>
      <c r="G16" s="66">
        <f>((($G$20-$G$2)/($B$20-$B$2))*($B16-$B$2))+$G$2</f>
        <v>0.31666666666666665</v>
      </c>
      <c r="R16" t="s">
        <v>93</v>
      </c>
    </row>
    <row r="17" spans="2:21" x14ac:dyDescent="0.25">
      <c r="B17">
        <v>8</v>
      </c>
      <c r="C17" t="s">
        <v>63</v>
      </c>
      <c r="E17" s="66">
        <f>((($E$21-$E$3)/($B$21-$B$2))*($B17-$B$2))+$E$3</f>
        <v>0.12044444444444445</v>
      </c>
      <c r="F17" s="66">
        <f>((($F$21-$F$3)/($B$21-$B$2))*($B17-$B$2))+$F$3</f>
        <v>7.3666666666666658E-2</v>
      </c>
      <c r="G17" s="66">
        <f>((($G$21-$G$3)/($B$21-$B$2))*($B17-$B$2))+$G$3</f>
        <v>1.3000000000000001E-2</v>
      </c>
      <c r="R17" t="s">
        <v>57</v>
      </c>
      <c r="S17" t="s">
        <v>38</v>
      </c>
      <c r="T17" t="s">
        <v>40</v>
      </c>
      <c r="U17" t="s">
        <v>39</v>
      </c>
    </row>
    <row r="18" spans="2:21" x14ac:dyDescent="0.25">
      <c r="B18">
        <v>9</v>
      </c>
      <c r="C18" t="s">
        <v>62</v>
      </c>
      <c r="E18" s="66">
        <f>((($E$20-$E$2)/($B$20-$B$2))*($B18-$B$2))+$E$2</f>
        <v>6.9111111111111109E-2</v>
      </c>
      <c r="F18" s="66">
        <f>((($F$20-$F$2)/($B$20-$B$2))*($B18-$B$2))+$F$2</f>
        <v>0.39600000000000002</v>
      </c>
      <c r="G18" s="66">
        <f>((($G$20-$G$2)/($B$20-$B$2))*($B18-$B$2))+$G$2</f>
        <v>0.33333333333333331</v>
      </c>
      <c r="R18">
        <v>1</v>
      </c>
      <c r="S18" s="67">
        <f>SUM($E2:$E3)*N4+SUM($F2:$F3)*S4+SUM($G2:$G3)*X4</f>
        <v>115.06000000000002</v>
      </c>
      <c r="T18" s="67">
        <f t="shared" ref="T18:U18" si="0">SUM($E2:$E3)*O4+SUM($F2:$F3)*T4+SUM($G2:$G3)*Y4</f>
        <v>302.10250000000002</v>
      </c>
      <c r="U18" s="67">
        <f t="shared" si="0"/>
        <v>9.5210000000000008</v>
      </c>
    </row>
    <row r="19" spans="2:21" x14ac:dyDescent="0.25">
      <c r="B19">
        <v>9</v>
      </c>
      <c r="C19" t="s">
        <v>63</v>
      </c>
      <c r="E19" s="66">
        <f>((($E$21-$E$3)/($B$21-$B$2))*($B19-$B$2))+$E$3</f>
        <v>0.11822222222222223</v>
      </c>
      <c r="F19" s="66">
        <f>((($F$21-$F$3)/($B$21-$B$2))*($B19-$B$2))+$F$3</f>
        <v>7.0333333333333331E-2</v>
      </c>
      <c r="G19" s="66">
        <f>((($G$21-$G$3)/($B$21-$B$2))*($B19-$B$2))+$G$3</f>
        <v>1.3000000000000001E-2</v>
      </c>
      <c r="R19">
        <v>2</v>
      </c>
      <c r="S19" s="67">
        <f>SUM($E4:$E5)*N5+SUM($F4:$F5)*S5+SUM($G4:$G5)*X5</f>
        <v>117.51859670781894</v>
      </c>
      <c r="T19" s="67">
        <f t="shared" ref="T19:U19" si="1">SUM($E4:$E5)*O5+SUM($F4:$F5)*T5+SUM($G4:$G5)*Y5</f>
        <v>290.64647530864198</v>
      </c>
      <c r="U19" s="67">
        <f t="shared" si="1"/>
        <v>10.438330041152264</v>
      </c>
    </row>
    <row r="20" spans="2:21" x14ac:dyDescent="0.25">
      <c r="B20">
        <v>10</v>
      </c>
      <c r="C20" t="s">
        <v>62</v>
      </c>
      <c r="E20" s="68">
        <v>5.8000000000000003E-2</v>
      </c>
      <c r="F20" s="68">
        <v>0.39600000000000002</v>
      </c>
      <c r="G20" s="68">
        <v>0.35</v>
      </c>
      <c r="H20" s="227">
        <f>SUM(E20:G21)</f>
        <v>1</v>
      </c>
      <c r="R20">
        <v>3</v>
      </c>
      <c r="S20" s="67">
        <f>SUM($E6:$E7)*N6+SUM($F6:$F7)*S6+SUM($G6:$G7)*X6</f>
        <v>119.91358230452676</v>
      </c>
      <c r="T20" s="67">
        <f t="shared" ref="T20:U20" si="2">SUM($E6:$E7)*O6+SUM($F6:$F7)*T6+SUM($G6:$G7)*Y6</f>
        <v>279.56637654320986</v>
      </c>
      <c r="U20" s="67">
        <f t="shared" si="2"/>
        <v>11.388474897119341</v>
      </c>
    </row>
    <row r="21" spans="2:21" x14ac:dyDescent="0.25">
      <c r="B21">
        <v>10</v>
      </c>
      <c r="C21" t="s">
        <v>63</v>
      </c>
      <c r="E21" s="68">
        <v>0.11600000000000001</v>
      </c>
      <c r="F21" s="68">
        <f>(6.1+0.6)/100</f>
        <v>6.699999999999999E-2</v>
      </c>
      <c r="G21" s="68">
        <v>1.3000000000000001E-2</v>
      </c>
      <c r="H21" s="226">
        <f>IF(H20=1, 1, "Must be 100%")</f>
        <v>1</v>
      </c>
      <c r="R21">
        <v>4</v>
      </c>
      <c r="S21" s="67">
        <f>SUM($E8:$E9)*N7+SUM($F8:$F9)*S7+SUM($G8:$G9)*X7</f>
        <v>122.2465</v>
      </c>
      <c r="T21" s="67">
        <f t="shared" ref="T21:U21" si="3">SUM($E8:$E9)*O7+SUM($F8:$F9)*T7+SUM($G8:$G9)*Y7</f>
        <v>268.85849999999999</v>
      </c>
      <c r="U21" s="67">
        <f t="shared" si="3"/>
        <v>12.370200000000001</v>
      </c>
    </row>
    <row r="22" spans="2:21" x14ac:dyDescent="0.25">
      <c r="R22">
        <v>5</v>
      </c>
      <c r="S22" s="67">
        <f>SUM($E10:$E11)*N8+SUM($F10:$F11)*S8+SUM($G10:$G11)*X8</f>
        <v>124.51889300411523</v>
      </c>
      <c r="T22" s="67">
        <f t="shared" ref="T22:U22" si="4">SUM($E10:$E11)*O8+SUM($F10:$F11)*T8+SUM($G10:$G11)*Y8</f>
        <v>258.51914197530863</v>
      </c>
      <c r="U22" s="67">
        <f t="shared" si="4"/>
        <v>13.382270781893004</v>
      </c>
    </row>
    <row r="23" spans="2:21" x14ac:dyDescent="0.25">
      <c r="B23" t="s">
        <v>65</v>
      </c>
      <c r="E23" s="9" t="s">
        <v>59</v>
      </c>
      <c r="F23" s="9" t="s">
        <v>60</v>
      </c>
      <c r="G23" s="9" t="s">
        <v>61</v>
      </c>
      <c r="I23" t="s">
        <v>71</v>
      </c>
      <c r="R23">
        <v>6</v>
      </c>
      <c r="S23" s="67">
        <f>SUM($E12:$E13)*N9+SUM($F12:$F13)*S9+SUM($G12:$G13)*X9</f>
        <v>126.73230452674898</v>
      </c>
      <c r="T23" s="67">
        <f t="shared" ref="T23:U23" si="5">SUM($E12:$E13)*O9+SUM($F12:$F13)*T9+SUM($G12:$G13)*Y9</f>
        <v>248.54459876543208</v>
      </c>
      <c r="U23" s="67">
        <f t="shared" si="5"/>
        <v>14.423452674897121</v>
      </c>
    </row>
    <row r="24" spans="2:21" x14ac:dyDescent="0.25">
      <c r="B24" t="s">
        <v>57</v>
      </c>
      <c r="I24" t="s">
        <v>38</v>
      </c>
      <c r="J24" t="s">
        <v>40</v>
      </c>
      <c r="K24" t="s">
        <v>39</v>
      </c>
      <c r="L24" s="63" t="s">
        <v>72</v>
      </c>
      <c r="R24">
        <v>7</v>
      </c>
      <c r="S24" s="67">
        <f>SUM($E14:$E15)*N10+SUM($F14:$F15)*S10+SUM($G14:$G15)*X10</f>
        <v>128.88827777777777</v>
      </c>
      <c r="T24" s="67">
        <f t="shared" ref="T24:U24" si="6">SUM($E14:$E15)*O10+SUM($F14:$F15)*T10+SUM($G14:$G15)*Y10</f>
        <v>238.93116666666668</v>
      </c>
      <c r="U24" s="67">
        <f t="shared" si="6"/>
        <v>15.492511111111114</v>
      </c>
    </row>
    <row r="25" spans="2:21" x14ac:dyDescent="0.25">
      <c r="B25">
        <v>1</v>
      </c>
      <c r="C25" t="s">
        <v>67</v>
      </c>
      <c r="E25" s="65">
        <v>0.8</v>
      </c>
      <c r="F25" s="65">
        <v>0.1</v>
      </c>
      <c r="G25" s="65">
        <v>0</v>
      </c>
      <c r="I25" s="64">
        <v>50</v>
      </c>
      <c r="J25" s="64">
        <v>250</v>
      </c>
      <c r="K25" s="64">
        <v>10</v>
      </c>
      <c r="R25">
        <v>8</v>
      </c>
      <c r="S25" s="67">
        <f>SUM($E16:$E17)*N11+SUM($F16:$F17)*S11+SUM($G16:$G17)*X11</f>
        <v>130.98835596707818</v>
      </c>
      <c r="T25" s="67">
        <f t="shared" ref="T25:U25" si="7">SUM($E16:$E17)*O11+SUM($F16:$F17)*T11+SUM($G16:$G17)*Y11</f>
        <v>229.67514197530863</v>
      </c>
      <c r="U25" s="67">
        <f t="shared" si="7"/>
        <v>16.588211522633742</v>
      </c>
    </row>
    <row r="26" spans="2:21" x14ac:dyDescent="0.25">
      <c r="B26">
        <v>1</v>
      </c>
      <c r="C26" t="s">
        <v>66</v>
      </c>
      <c r="E26" s="65">
        <v>0</v>
      </c>
      <c r="F26" s="65">
        <v>0.7</v>
      </c>
      <c r="G26" s="65">
        <v>0.3</v>
      </c>
      <c r="I26" s="64">
        <v>100</v>
      </c>
      <c r="J26" s="64">
        <v>500</v>
      </c>
      <c r="K26" s="64">
        <v>0</v>
      </c>
      <c r="R26">
        <v>9</v>
      </c>
      <c r="S26" s="67">
        <f>SUM($E18:$E19)*N12+SUM($F18:$F19)*S12+SUM($G18:$G19)*X12</f>
        <v>133.03408230452675</v>
      </c>
      <c r="T26" s="67">
        <f t="shared" ref="T26:U26" si="8">SUM($E18:$E19)*O12+SUM($F18:$F19)*T12+SUM($G18:$G19)*Y12</f>
        <v>220.77282098765434</v>
      </c>
      <c r="U26" s="67">
        <f t="shared" si="8"/>
        <v>17.709319341563784</v>
      </c>
    </row>
    <row r="27" spans="2:21" x14ac:dyDescent="0.25">
      <c r="B27">
        <v>1</v>
      </c>
      <c r="C27" t="s">
        <v>68</v>
      </c>
      <c r="E27" s="65">
        <v>0</v>
      </c>
      <c r="F27" s="65">
        <v>0.15</v>
      </c>
      <c r="G27" s="65">
        <v>0.7</v>
      </c>
      <c r="I27" s="64">
        <v>250</v>
      </c>
      <c r="J27" s="64">
        <v>100</v>
      </c>
      <c r="K27" s="64">
        <v>0</v>
      </c>
      <c r="R27">
        <v>10</v>
      </c>
      <c r="S27" s="67">
        <f>SUM($E20:$E21)*N13+SUM($F20:$F21)*S13+SUM($G20:$G21)*X13</f>
        <v>135.02699999999999</v>
      </c>
      <c r="T27" s="67">
        <f t="shared" ref="T27:U27" si="9">SUM($E20:$E21)*O13+SUM($F20:$F21)*T13+SUM($G20:$G21)*Y13</f>
        <v>212.22050000000002</v>
      </c>
      <c r="U27" s="67">
        <f t="shared" si="9"/>
        <v>18.854600000000001</v>
      </c>
    </row>
    <row r="28" spans="2:21" x14ac:dyDescent="0.25">
      <c r="B28">
        <v>1</v>
      </c>
      <c r="C28" t="s">
        <v>69</v>
      </c>
      <c r="E28" s="65">
        <v>0.2</v>
      </c>
      <c r="F28" s="65">
        <v>0.05</v>
      </c>
      <c r="G28" s="65">
        <v>0</v>
      </c>
      <c r="I28" s="64">
        <v>50</v>
      </c>
      <c r="J28" s="64">
        <v>50</v>
      </c>
      <c r="K28" s="64">
        <v>80</v>
      </c>
    </row>
    <row r="29" spans="2:21" x14ac:dyDescent="0.25">
      <c r="B29">
        <v>2</v>
      </c>
      <c r="C29" t="s">
        <v>67</v>
      </c>
      <c r="E29" s="19">
        <f>((($E$61-$E$25)/($B$61-$B$25))*($B29-$B$25))+$E$25</f>
        <v>0.8</v>
      </c>
      <c r="F29" s="19">
        <f>((($F$61-$F$25)/($B$61-$B$25))*($B29-$B$25))+$F$25</f>
        <v>9.1111111111111115E-2</v>
      </c>
      <c r="G29" s="19">
        <f>((($G$61-$G$25)/($B$61-$B$25))*($B29-$B$25))+$G$25</f>
        <v>0</v>
      </c>
      <c r="I29" s="53">
        <f>((($I$61-$I$25)/($B$61-$B$25))*($B29-$B$25))+$I$25</f>
        <v>50</v>
      </c>
      <c r="J29" s="53">
        <f>((($J$61-$J$25)/($B$61-$B$25))*($B29-$B$25))+$J$25</f>
        <v>244.44444444444446</v>
      </c>
      <c r="K29" s="53">
        <f>((($K$61-$K$25)/($B$61-$B$25))*($B29-$B$25))+$K$25</f>
        <v>10</v>
      </c>
    </row>
    <row r="30" spans="2:21" x14ac:dyDescent="0.25">
      <c r="B30">
        <v>2</v>
      </c>
      <c r="C30" t="s">
        <v>66</v>
      </c>
      <c r="E30" s="19">
        <f>((($E$62-$E$26)/($B$62-$B$26))*($B30-$B$26))+$E$26</f>
        <v>0</v>
      </c>
      <c r="F30" s="19">
        <f>((($F$62-$F$26)/($B$62-$B$26))*($B30-$B$26))+$F$26</f>
        <v>0.66999999999999993</v>
      </c>
      <c r="G30" s="19">
        <f>((($G$62-$G$26)/($B$62-$B$26))*($B30-$B$26))+$G$26</f>
        <v>0.3</v>
      </c>
      <c r="I30" s="53">
        <f>((($I$62-$I$26)/($B$62-$B$26))*($B30-$B$26))+$I$26</f>
        <v>100</v>
      </c>
      <c r="J30" s="53">
        <f>((($J$62-$J$26)/($B$61-$B$26))*($B30-$B$26))+$J$26</f>
        <v>494.44444444444446</v>
      </c>
      <c r="K30" s="53">
        <f>((($K$62-$K$26)/($B$62-$B$26))*($B30-$B$26))+$K$26</f>
        <v>0</v>
      </c>
    </row>
    <row r="31" spans="2:21" x14ac:dyDescent="0.25">
      <c r="B31">
        <v>2</v>
      </c>
      <c r="C31" t="s">
        <v>68</v>
      </c>
      <c r="E31" s="19">
        <f>((($E$63-$E$27)/($B$63-$B$27))*($B31-$B$27))+$E$27</f>
        <v>0</v>
      </c>
      <c r="F31" s="19">
        <f>((($F$63-$F$27)/($B$63-$B$27))*($B31-$B$27))+$F$27</f>
        <v>0.16111111111111109</v>
      </c>
      <c r="G31" s="19">
        <f>((($G$63-$G$27)/($B$63-$B$27))*($B31-$B$27))+$G$27</f>
        <v>0.7</v>
      </c>
      <c r="I31" s="53">
        <f>((($I$63-$I$27)/($B$63-$B$27))*($B31-$B$27))+$I$27</f>
        <v>250</v>
      </c>
      <c r="J31" s="53">
        <f>((($J$63-$J$27)/($B$63-$B$27))*($B31-$B$27))+$J$27</f>
        <v>100</v>
      </c>
      <c r="K31" s="53">
        <f>((($K$63-$K$27)/($B$63-$B$27))*($B31-$B$27))+$K$27</f>
        <v>0</v>
      </c>
    </row>
    <row r="32" spans="2:21" x14ac:dyDescent="0.25">
      <c r="B32">
        <v>2</v>
      </c>
      <c r="C32" t="s">
        <v>69</v>
      </c>
      <c r="E32" s="19">
        <f>((($E$64-$E$28)/($B$64-$B$28))*($B32-$B$28))+$E$28</f>
        <v>0.2</v>
      </c>
      <c r="F32" s="19">
        <f>((($F$64-$F$28)/($B$64-$B$28))*($B32-$B$28))+$F$28</f>
        <v>7.7777777777777779E-2</v>
      </c>
      <c r="G32" s="19">
        <f>((($G$64-$G$28)/($B$64-$B$28))*($B32-$B$28))+$G$28</f>
        <v>0</v>
      </c>
      <c r="I32" s="53">
        <f>((($I$64-$I$28)/($B$64-$B$28))*($B32-$B$28))+$I$28</f>
        <v>47.222222222222221</v>
      </c>
      <c r="J32" s="53">
        <f>((($J$64-$J$28)/($B$64-$B$28))*($B32-$B$28))+$J$28</f>
        <v>48.888888888888886</v>
      </c>
      <c r="K32" s="53">
        <f>((($K$64-$K$28)/($B$64-$B$28))*($B32-$B$28))+$K$28</f>
        <v>82.222222222222229</v>
      </c>
    </row>
    <row r="33" spans="2:27" x14ac:dyDescent="0.25">
      <c r="B33">
        <v>3</v>
      </c>
      <c r="C33" t="s">
        <v>67</v>
      </c>
      <c r="E33" s="19">
        <f>((($E$61-$E$25)/($B$61-$B$25))*($B33-$B$25))+$E$25</f>
        <v>0.8</v>
      </c>
      <c r="F33" s="19">
        <f>((($F$61-$F$25)/($B$61-$B$25))*($B33-$B$25))+$F$25</f>
        <v>8.2222222222222224E-2</v>
      </c>
      <c r="G33" s="19">
        <f>((($G$61-$G$25)/($B$61-$B$25))*($B33-$B$25))+$G$25</f>
        <v>0</v>
      </c>
      <c r="I33" s="53">
        <f>((($I$61-$I$25)/($B$61-$B$25))*($B33-$B$25))+$I$25</f>
        <v>50</v>
      </c>
      <c r="J33" s="53">
        <f>((($J$61-$J$25)/($B$61-$B$25))*($B33-$B$25))+$J$25</f>
        <v>238.88888888888889</v>
      </c>
      <c r="K33" s="53">
        <f>((($K$61-$K$25)/($B$61-$B$25))*($B33-$B$25))+$K$25</f>
        <v>10</v>
      </c>
      <c r="N33" t="s">
        <v>143</v>
      </c>
      <c r="R33" t="s">
        <v>142</v>
      </c>
      <c r="W33" t="s">
        <v>144</v>
      </c>
    </row>
    <row r="34" spans="2:27" x14ac:dyDescent="0.25">
      <c r="B34">
        <v>3</v>
      </c>
      <c r="C34" t="s">
        <v>66</v>
      </c>
      <c r="E34" s="19">
        <f>((($E$62-$E$26)/($B$62-$B$26))*($B34-$B$26))+$E$26</f>
        <v>0</v>
      </c>
      <c r="F34" s="19">
        <f>((($F$62-$F$26)/($B$62-$B$26))*($B34-$B$26))+$F$26</f>
        <v>0.64</v>
      </c>
      <c r="G34" s="19">
        <f>((($G$62-$G$26)/($B$62-$B$26))*($B34-$B$26))+$G$26</f>
        <v>0.3</v>
      </c>
      <c r="I34" s="53">
        <f>((($I$62-$I$26)/($B$62-$B$26))*($B34-$B$26))+$I$26</f>
        <v>100</v>
      </c>
      <c r="J34" s="53">
        <f>((($J$62-$J$26)/($B$61-$B$26))*($B34-$B$26))+$J$26</f>
        <v>488.88888888888891</v>
      </c>
      <c r="K34" s="53">
        <f>((($K$62-$K$26)/($B$62-$B$26))*($B34-$B$26))+$K$26</f>
        <v>0</v>
      </c>
    </row>
    <row r="35" spans="2:27" x14ac:dyDescent="0.25">
      <c r="B35">
        <v>3</v>
      </c>
      <c r="C35" t="s">
        <v>68</v>
      </c>
      <c r="E35" s="19">
        <f>((($E$63-$E$27)/($B$63-$B$27))*($B35-$B$27))+$E$27</f>
        <v>0</v>
      </c>
      <c r="F35" s="19">
        <f>((($F$63-$F$27)/($B$63-$B$27))*($B35-$B$27))+$F$27</f>
        <v>0.17222222222222222</v>
      </c>
      <c r="G35" s="19">
        <f>((($G$63-$G$27)/($B$63-$B$27))*($B35-$B$27))+$G$27</f>
        <v>0.7</v>
      </c>
      <c r="I35" s="53">
        <f>((($I$63-$I$27)/($B$63-$B$27))*($B35-$B$27))+$I$27</f>
        <v>250</v>
      </c>
      <c r="J35" s="53">
        <f>((($J$63-$J$27)/($B$63-$B$27))*($B35-$B$27))+$J$27</f>
        <v>100</v>
      </c>
      <c r="K35" s="53">
        <f>((($K$63-$K$27)/($B$63-$B$27))*($B35-$B$27))+$K$27</f>
        <v>0</v>
      </c>
      <c r="N35" t="s">
        <v>57</v>
      </c>
      <c r="O35" t="s">
        <v>62</v>
      </c>
      <c r="P35" t="s">
        <v>63</v>
      </c>
      <c r="R35" t="s">
        <v>57</v>
      </c>
      <c r="S35" t="s">
        <v>59</v>
      </c>
      <c r="T35" t="s">
        <v>60</v>
      </c>
      <c r="U35" t="s">
        <v>61</v>
      </c>
      <c r="W35" t="s">
        <v>57</v>
      </c>
      <c r="X35" t="s">
        <v>67</v>
      </c>
      <c r="Y35" t="s">
        <v>139</v>
      </c>
      <c r="Z35" t="s">
        <v>140</v>
      </c>
      <c r="AA35" t="s">
        <v>141</v>
      </c>
    </row>
    <row r="36" spans="2:27" x14ac:dyDescent="0.25">
      <c r="B36">
        <v>3</v>
      </c>
      <c r="C36" t="s">
        <v>69</v>
      </c>
      <c r="E36" s="19">
        <f>((($E$64-$E$28)/($B$64-$B$28))*($B36-$B$28))+$E$28</f>
        <v>0.2</v>
      </c>
      <c r="F36" s="19">
        <f>((($F$64-$F$28)/($B$64-$B$28))*($B36-$B$28))+$F$28</f>
        <v>0.10555555555555556</v>
      </c>
      <c r="G36" s="19">
        <f>((($G$64-$G$28)/($B$64-$B$28))*($B36-$B$28))+$G$28</f>
        <v>0</v>
      </c>
      <c r="I36" s="53">
        <f>((($I$64-$I$28)/($B$64-$B$28))*($B36-$B$28))+$I$28</f>
        <v>44.444444444444443</v>
      </c>
      <c r="J36" s="53">
        <f>((($J$64-$J$28)/($B$64-$B$28))*($B36-$B$28))+$J$28</f>
        <v>47.777777777777779</v>
      </c>
      <c r="K36" s="53">
        <f>((($K$64-$K$28)/($B$64-$B$28))*($B36-$B$28))+$K$28</f>
        <v>84.444444444444443</v>
      </c>
      <c r="N36">
        <v>1</v>
      </c>
      <c r="O36" s="222">
        <f>SUM(E2:G2)</f>
        <v>0.754</v>
      </c>
      <c r="P36" s="224">
        <f>SUM(E3:G3)</f>
        <v>0.246</v>
      </c>
      <c r="R36">
        <v>1</v>
      </c>
      <c r="S36" s="222">
        <f>(E2)/$O$36</f>
        <v>0.20954907161803712</v>
      </c>
      <c r="T36" s="223">
        <f t="shared" ref="T36:U36" si="10">(F2)/$O$36</f>
        <v>0.52519893899204251</v>
      </c>
      <c r="U36" s="224">
        <f t="shared" si="10"/>
        <v>0.26525198938992045</v>
      </c>
      <c r="W36">
        <v>1</v>
      </c>
      <c r="X36" s="228">
        <f>F25</f>
        <v>0.1</v>
      </c>
      <c r="Y36" s="229">
        <f>F26</f>
        <v>0.7</v>
      </c>
      <c r="Z36" s="229">
        <f>F27</f>
        <v>0.15</v>
      </c>
      <c r="AA36" s="230">
        <f>F28</f>
        <v>0.05</v>
      </c>
    </row>
    <row r="37" spans="2:27" x14ac:dyDescent="0.25">
      <c r="B37">
        <v>4</v>
      </c>
      <c r="C37" t="s">
        <v>67</v>
      </c>
      <c r="E37" s="19">
        <f>((($E$61-$E$25)/($B$61-$B$25))*($B37-$B$25))+$E$25</f>
        <v>0.8</v>
      </c>
      <c r="F37" s="19">
        <f>((($F$61-$F$25)/($B$61-$B$25))*($B37-$B$25))+$F$25</f>
        <v>7.3333333333333334E-2</v>
      </c>
      <c r="G37" s="19">
        <f>((($G$61-$G$25)/($B$61-$B$25))*($B37-$B$25))+$G$25</f>
        <v>0</v>
      </c>
      <c r="I37" s="53">
        <f>((($I$61-$I$25)/($B$61-$B$25))*($B37-$B$25))+$I$25</f>
        <v>50</v>
      </c>
      <c r="J37" s="53">
        <f>((($J$61-$J$25)/($B$61-$B$25))*($B37-$B$25))+$J$25</f>
        <v>233.33333333333334</v>
      </c>
      <c r="K37" s="53">
        <f>((($K$61-$K$25)/($B$61-$B$25))*($B37-$B$25))+$K$25</f>
        <v>10</v>
      </c>
      <c r="N37">
        <v>2</v>
      </c>
      <c r="O37" s="221">
        <f>O$36+((O$45-O$36)/($N$45-$N$36)*($N37-$N$36))</f>
        <v>0.75955555555555554</v>
      </c>
      <c r="P37" s="221">
        <f>P$36+((P$45-P$36)/($N$45-$N$36)*($N37-$N$36))</f>
        <v>0.24044444444444443</v>
      </c>
      <c r="R37">
        <v>2</v>
      </c>
      <c r="S37" s="221">
        <f>S$36+((S$45-S$36)/($R$45-$R$36)*($R37-$R$36))</f>
        <v>0.19428131960298711</v>
      </c>
      <c r="T37" s="221">
        <f t="shared" ref="T37:U37" si="11">T$36+((T$45-T$36)/($R$45-$R$36)*($R37-$R$36))</f>
        <v>0.52156986948546402</v>
      </c>
      <c r="U37" s="221">
        <f t="shared" si="11"/>
        <v>0.28414881091154898</v>
      </c>
      <c r="W37">
        <v>2</v>
      </c>
      <c r="X37" s="82">
        <f>X$36+((X$45-X$36)/($W$45-$W$36)*($W37-$W$36))</f>
        <v>9.1111111111111115E-2</v>
      </c>
      <c r="Y37" s="82">
        <f t="shared" ref="Y37:AA44" si="12">Y$36+((Y$45-Y$36)/($W$45-$W$36)*($W37-$W$36))</f>
        <v>0.66999999999999993</v>
      </c>
      <c r="Z37" s="82">
        <f t="shared" si="12"/>
        <v>0.16111111111111109</v>
      </c>
      <c r="AA37" s="82">
        <f t="shared" si="12"/>
        <v>7.7777777777777779E-2</v>
      </c>
    </row>
    <row r="38" spans="2:27" x14ac:dyDescent="0.25">
      <c r="B38">
        <v>4</v>
      </c>
      <c r="C38" t="s">
        <v>66</v>
      </c>
      <c r="E38" s="19">
        <f>((($E$62-$E$26)/($B$62-$B$26))*($B38-$B$26))+$E$26</f>
        <v>0</v>
      </c>
      <c r="F38" s="19">
        <f>((($F$62-$F$26)/($B$62-$B$26))*($B38-$B$26))+$F$26</f>
        <v>0.61</v>
      </c>
      <c r="G38" s="19">
        <f>((($G$62-$G$26)/($B$62-$B$26))*($B38-$B$26))+$G$26</f>
        <v>0.3</v>
      </c>
      <c r="I38" s="53">
        <f>((($I$62-$I$26)/($B$62-$B$26))*($B38-$B$26))+$I$26</f>
        <v>100</v>
      </c>
      <c r="J38" s="53">
        <f>((($J$62-$J$26)/($B$61-$B$26))*($B38-$B$26))+$J$26</f>
        <v>483.33333333333331</v>
      </c>
      <c r="K38" s="53">
        <f>((($K$62-$K$26)/($B$62-$B$26))*($B38-$B$26))+$K$26</f>
        <v>0</v>
      </c>
      <c r="N38">
        <v>3</v>
      </c>
      <c r="O38" s="221">
        <f t="shared" ref="O38:P44" si="13">O$36+((O$45-O$36)/($N$45-$N$36)*($N38-$N$36))</f>
        <v>0.76511111111111108</v>
      </c>
      <c r="P38" s="221">
        <f t="shared" si="13"/>
        <v>0.2348888888888889</v>
      </c>
      <c r="R38">
        <v>3</v>
      </c>
      <c r="S38" s="221">
        <f t="shared" ref="S38:U44" si="14">S$36+((S$45-S$36)/($R$45-$R$36)*($R38-$R$36))</f>
        <v>0.17901356758793713</v>
      </c>
      <c r="T38" s="221">
        <f t="shared" si="14"/>
        <v>0.51794079997888542</v>
      </c>
      <c r="U38" s="221">
        <f t="shared" si="14"/>
        <v>0.3030456324331775</v>
      </c>
      <c r="W38">
        <v>3</v>
      </c>
      <c r="X38" s="82">
        <f t="shared" ref="X38:X44" si="15">X$36+((X$45-X$36)/($W$45-$W$36)*($W38-$W$36))</f>
        <v>8.2222222222222224E-2</v>
      </c>
      <c r="Y38" s="82">
        <f t="shared" si="12"/>
        <v>0.64</v>
      </c>
      <c r="Z38" s="82">
        <f t="shared" si="12"/>
        <v>0.17222222222222222</v>
      </c>
      <c r="AA38" s="82">
        <f t="shared" si="12"/>
        <v>0.10555555555555556</v>
      </c>
    </row>
    <row r="39" spans="2:27" x14ac:dyDescent="0.25">
      <c r="B39">
        <v>4</v>
      </c>
      <c r="C39" t="s">
        <v>68</v>
      </c>
      <c r="E39" s="19">
        <f>((($E$63-$E$27)/($B$63-$B$27))*($B39-$B$27))+$E$27</f>
        <v>0</v>
      </c>
      <c r="F39" s="19">
        <f>((($F$63-$F$27)/($B$63-$B$27))*($B39-$B$27))+$F$27</f>
        <v>0.18333333333333332</v>
      </c>
      <c r="G39" s="19">
        <f>((($G$63-$G$27)/($B$63-$B$27))*($B39-$B$27))+$G$27</f>
        <v>0.7</v>
      </c>
      <c r="I39" s="53">
        <f>((($I$63-$I$27)/($B$63-$B$27))*($B39-$B$27))+$I$27</f>
        <v>250</v>
      </c>
      <c r="J39" s="53">
        <f>((($J$63-$J$27)/($B$63-$B$27))*($B39-$B$27))+$J$27</f>
        <v>100</v>
      </c>
      <c r="K39" s="53">
        <f>((($K$63-$K$27)/($B$63-$B$27))*($B39-$B$27))+$K$27</f>
        <v>0</v>
      </c>
      <c r="N39">
        <v>4</v>
      </c>
      <c r="O39" s="221">
        <f t="shared" si="13"/>
        <v>0.77066666666666672</v>
      </c>
      <c r="P39" s="221">
        <f t="shared" si="13"/>
        <v>0.22933333333333333</v>
      </c>
      <c r="R39">
        <v>4</v>
      </c>
      <c r="S39" s="221">
        <f t="shared" si="14"/>
        <v>0.16374581557288712</v>
      </c>
      <c r="T39" s="221">
        <f t="shared" si="14"/>
        <v>0.51431173047230694</v>
      </c>
      <c r="U39" s="221">
        <f t="shared" si="14"/>
        <v>0.32194245395480597</v>
      </c>
      <c r="W39">
        <v>4</v>
      </c>
      <c r="X39" s="82">
        <f t="shared" si="15"/>
        <v>7.3333333333333334E-2</v>
      </c>
      <c r="Y39" s="82">
        <f t="shared" si="12"/>
        <v>0.61</v>
      </c>
      <c r="Z39" s="82">
        <f t="shared" si="12"/>
        <v>0.18333333333333332</v>
      </c>
      <c r="AA39" s="82">
        <f t="shared" si="12"/>
        <v>0.13333333333333333</v>
      </c>
    </row>
    <row r="40" spans="2:27" x14ac:dyDescent="0.25">
      <c r="B40">
        <v>4</v>
      </c>
      <c r="C40" t="s">
        <v>69</v>
      </c>
      <c r="E40" s="19">
        <f>((($E$64-$E$28)/($B$64-$B$28))*($B40-$B$28))+$E$28</f>
        <v>0.2</v>
      </c>
      <c r="F40" s="19">
        <f>((($F$64-$F$28)/($B$64-$B$28))*($B40-$B$28))+$F$28</f>
        <v>0.13333333333333333</v>
      </c>
      <c r="G40" s="19">
        <f>((($G$64-$G$28)/($B$64-$B$28))*($B40-$B$28))+$G$28</f>
        <v>0</v>
      </c>
      <c r="I40" s="53">
        <f>((($I$64-$I$28)/($B$64-$B$28))*($B40-$B$28))+$I$28</f>
        <v>41.666666666666671</v>
      </c>
      <c r="J40" s="53">
        <f>((($J$64-$J$28)/($B$64-$B$28))*($B40-$B$28))+$J$28</f>
        <v>46.666666666666664</v>
      </c>
      <c r="K40" s="53">
        <f>((($K$64-$K$28)/($B$64-$B$28))*($B40-$B$28))+$K$28</f>
        <v>86.666666666666671</v>
      </c>
      <c r="N40">
        <v>5</v>
      </c>
      <c r="O40" s="221">
        <f t="shared" si="13"/>
        <v>0.77622222222222226</v>
      </c>
      <c r="P40" s="221">
        <f t="shared" si="13"/>
        <v>0.22377777777777777</v>
      </c>
      <c r="R40">
        <v>5</v>
      </c>
      <c r="S40" s="221">
        <f t="shared" si="14"/>
        <v>0.1484780635578371</v>
      </c>
      <c r="T40" s="221">
        <f t="shared" si="14"/>
        <v>0.51068266096572845</v>
      </c>
      <c r="U40" s="221">
        <f t="shared" si="14"/>
        <v>0.3408392754764345</v>
      </c>
      <c r="W40">
        <v>5</v>
      </c>
      <c r="X40" s="82">
        <f t="shared" si="15"/>
        <v>6.4444444444444443E-2</v>
      </c>
      <c r="Y40" s="82">
        <f t="shared" si="12"/>
        <v>0.57999999999999996</v>
      </c>
      <c r="Z40" s="82">
        <f t="shared" si="12"/>
        <v>0.19444444444444445</v>
      </c>
      <c r="AA40" s="82">
        <f t="shared" si="12"/>
        <v>0.16111111111111109</v>
      </c>
    </row>
    <row r="41" spans="2:27" x14ac:dyDescent="0.25">
      <c r="B41">
        <v>5</v>
      </c>
      <c r="C41" t="s">
        <v>67</v>
      </c>
      <c r="E41" s="19">
        <f>((($E$61-$E$25)/($B$61-$B$25))*($B41-$B$25))+$E$25</f>
        <v>0.8</v>
      </c>
      <c r="F41" s="19">
        <f>((($F$61-$F$25)/($B$61-$B$25))*($B41-$B$25))+$F$25</f>
        <v>6.4444444444444443E-2</v>
      </c>
      <c r="G41" s="19">
        <f>((($G$61-$G$25)/($B$61-$B$25))*($B41-$B$25))+$G$25</f>
        <v>0</v>
      </c>
      <c r="I41" s="53">
        <f>((($I$61-$I$25)/($B$61-$B$25))*($B41-$B$25))+$I$25</f>
        <v>50</v>
      </c>
      <c r="J41" s="53">
        <f>((($J$61-$J$25)/($B$61-$B$25))*($B41-$B$25))+$J$25</f>
        <v>227.77777777777777</v>
      </c>
      <c r="K41" s="53">
        <f>((($K$61-$K$25)/($B$61-$B$25))*($B41-$B$25))+$K$25</f>
        <v>10</v>
      </c>
      <c r="N41">
        <v>6</v>
      </c>
      <c r="O41" s="221">
        <f t="shared" si="13"/>
        <v>0.78177777777777779</v>
      </c>
      <c r="P41" s="221">
        <f t="shared" si="13"/>
        <v>0.21822222222222223</v>
      </c>
      <c r="R41">
        <v>6</v>
      </c>
      <c r="S41" s="221">
        <f t="shared" si="14"/>
        <v>0.13321031154278709</v>
      </c>
      <c r="T41" s="221">
        <f t="shared" si="14"/>
        <v>0.50705359145914985</v>
      </c>
      <c r="U41" s="221">
        <f t="shared" si="14"/>
        <v>0.35973609699806303</v>
      </c>
      <c r="W41">
        <v>6</v>
      </c>
      <c r="X41" s="82">
        <f t="shared" si="15"/>
        <v>5.5555555555555559E-2</v>
      </c>
      <c r="Y41" s="82">
        <f t="shared" si="12"/>
        <v>0.55000000000000004</v>
      </c>
      <c r="Z41" s="82">
        <f t="shared" si="12"/>
        <v>0.20555555555555555</v>
      </c>
      <c r="AA41" s="82">
        <f t="shared" si="12"/>
        <v>0.18888888888888888</v>
      </c>
    </row>
    <row r="42" spans="2:27" x14ac:dyDescent="0.25">
      <c r="B42">
        <v>5</v>
      </c>
      <c r="C42" t="s">
        <v>66</v>
      </c>
      <c r="E42" s="19">
        <f>((($E$62-$E$26)/($B$62-$B$26))*($B42-$B$26))+$E$26</f>
        <v>0</v>
      </c>
      <c r="F42" s="19">
        <f>((($F$62-$F$26)/($B$62-$B$26))*($B42-$B$26))+$F$26</f>
        <v>0.57999999999999996</v>
      </c>
      <c r="G42" s="19">
        <f>((($G$62-$G$26)/($B$62-$B$26))*($B42-$B$26))+$G$26</f>
        <v>0.3</v>
      </c>
      <c r="I42" s="53">
        <f>((($I$62-$I$26)/($B$62-$B$26))*($B42-$B$26))+$I$26</f>
        <v>100</v>
      </c>
      <c r="J42" s="53">
        <f>((($J$62-$J$26)/($B$61-$B$26))*($B42-$B$26))+$J$26</f>
        <v>477.77777777777777</v>
      </c>
      <c r="K42" s="53">
        <f>((($K$62-$K$26)/($B$62-$B$26))*($B42-$B$26))+$K$26</f>
        <v>0</v>
      </c>
      <c r="N42">
        <v>7</v>
      </c>
      <c r="O42" s="221">
        <f t="shared" si="13"/>
        <v>0.78733333333333333</v>
      </c>
      <c r="P42" s="221">
        <f t="shared" si="13"/>
        <v>0.21266666666666667</v>
      </c>
      <c r="R42">
        <v>7</v>
      </c>
      <c r="S42" s="221">
        <f t="shared" si="14"/>
        <v>0.11794255952773709</v>
      </c>
      <c r="T42" s="221">
        <f t="shared" si="14"/>
        <v>0.50342452195257137</v>
      </c>
      <c r="U42" s="221">
        <f t="shared" si="14"/>
        <v>0.3786329185196915</v>
      </c>
      <c r="W42">
        <v>7</v>
      </c>
      <c r="X42" s="82">
        <f t="shared" si="15"/>
        <v>4.6666666666666676E-2</v>
      </c>
      <c r="Y42" s="82">
        <f t="shared" si="12"/>
        <v>0.52</v>
      </c>
      <c r="Z42" s="82">
        <f t="shared" si="12"/>
        <v>0.21666666666666667</v>
      </c>
      <c r="AA42" s="82">
        <f t="shared" si="12"/>
        <v>0.21666666666666667</v>
      </c>
    </row>
    <row r="43" spans="2:27" x14ac:dyDescent="0.25">
      <c r="B43">
        <v>5</v>
      </c>
      <c r="C43" t="s">
        <v>68</v>
      </c>
      <c r="E43" s="19">
        <f>((($E$63-$E$27)/($B$63-$B$27))*($B43-$B$27))+$E$27</f>
        <v>0</v>
      </c>
      <c r="F43" s="19">
        <f>((($F$63-$F$27)/($B$63-$B$27))*($B43-$B$27))+$F$27</f>
        <v>0.19444444444444445</v>
      </c>
      <c r="G43" s="19">
        <f>((($G$63-$G$27)/($B$63-$B$27))*($B43-$B$27))+$G$27</f>
        <v>0.7</v>
      </c>
      <c r="I43" s="53">
        <f>((($I$63-$I$27)/($B$63-$B$27))*($B43-$B$27))+$I$27</f>
        <v>250</v>
      </c>
      <c r="J43" s="53">
        <f>((($J$63-$J$27)/($B$63-$B$27))*($B43-$B$27))+$J$27</f>
        <v>100</v>
      </c>
      <c r="K43" s="53">
        <f>((($K$63-$K$27)/($B$63-$B$27))*($B43-$B$27))+$K$27</f>
        <v>0</v>
      </c>
      <c r="N43">
        <v>8</v>
      </c>
      <c r="O43" s="221">
        <f t="shared" si="13"/>
        <v>0.79288888888888898</v>
      </c>
      <c r="P43" s="221">
        <f t="shared" si="13"/>
        <v>0.20711111111111113</v>
      </c>
      <c r="R43">
        <v>8</v>
      </c>
      <c r="S43" s="221">
        <f t="shared" si="14"/>
        <v>0.10267480751268709</v>
      </c>
      <c r="T43" s="221">
        <f t="shared" si="14"/>
        <v>0.49979545244599283</v>
      </c>
      <c r="U43" s="221">
        <f t="shared" si="14"/>
        <v>0.39752974004132002</v>
      </c>
      <c r="W43">
        <v>8</v>
      </c>
      <c r="X43" s="82">
        <f t="shared" si="15"/>
        <v>3.7777777777777785E-2</v>
      </c>
      <c r="Y43" s="82">
        <f t="shared" si="12"/>
        <v>0.49</v>
      </c>
      <c r="Z43" s="82">
        <f t="shared" si="12"/>
        <v>0.22777777777777777</v>
      </c>
      <c r="AA43" s="82">
        <f t="shared" si="12"/>
        <v>0.24444444444444441</v>
      </c>
    </row>
    <row r="44" spans="2:27" x14ac:dyDescent="0.25">
      <c r="B44">
        <v>5</v>
      </c>
      <c r="C44" t="s">
        <v>69</v>
      </c>
      <c r="E44" s="19">
        <f>((($E$64-$E$28)/($B$64-$B$28))*($B44-$B$28))+$E$28</f>
        <v>0.2</v>
      </c>
      <c r="F44" s="19">
        <f>((($F$64-$F$28)/($B$64-$B$28))*($B44-$B$28))+$F$28</f>
        <v>0.16111111111111109</v>
      </c>
      <c r="G44" s="19">
        <f>((($G$64-$G$28)/($B$64-$B$28))*($B44-$B$28))+$G$28</f>
        <v>0</v>
      </c>
      <c r="I44" s="53">
        <f>((($I$64-$I$28)/($B$64-$B$28))*($B44-$B$28))+$I$28</f>
        <v>38.888888888888886</v>
      </c>
      <c r="J44" s="53">
        <f>((($J$64-$J$28)/($B$64-$B$28))*($B44-$B$28))+$J$28</f>
        <v>45.555555555555557</v>
      </c>
      <c r="K44" s="53">
        <f>((($K$64-$K$28)/($B$64-$B$28))*($B44-$B$28))+$K$28</f>
        <v>88.888888888888886</v>
      </c>
      <c r="N44">
        <v>9</v>
      </c>
      <c r="O44" s="221">
        <f t="shared" si="13"/>
        <v>0.79844444444444451</v>
      </c>
      <c r="P44" s="221">
        <f t="shared" si="13"/>
        <v>0.20155555555555557</v>
      </c>
      <c r="R44">
        <v>9</v>
      </c>
      <c r="S44" s="221">
        <f t="shared" si="14"/>
        <v>8.7407055497637082E-2</v>
      </c>
      <c r="T44" s="221">
        <f t="shared" si="14"/>
        <v>0.49616638293941434</v>
      </c>
      <c r="U44" s="221">
        <f t="shared" si="14"/>
        <v>0.41642656156294855</v>
      </c>
      <c r="W44">
        <v>9</v>
      </c>
      <c r="X44" s="82">
        <f t="shared" si="15"/>
        <v>2.8888888888888895E-2</v>
      </c>
      <c r="Y44" s="82">
        <f t="shared" si="12"/>
        <v>0.45999999999999996</v>
      </c>
      <c r="Z44" s="82">
        <f t="shared" si="12"/>
        <v>0.23888888888888887</v>
      </c>
      <c r="AA44" s="82">
        <f t="shared" si="12"/>
        <v>0.2722222222222222</v>
      </c>
    </row>
    <row r="45" spans="2:27" x14ac:dyDescent="0.25">
      <c r="B45">
        <v>6</v>
      </c>
      <c r="C45" t="s">
        <v>67</v>
      </c>
      <c r="E45" s="19">
        <f>((($E$61-$E$25)/($B$61-$B$25))*($B45-$B$25))+$E$25</f>
        <v>0.8</v>
      </c>
      <c r="F45" s="19">
        <f>((($F$61-$F$25)/($B$61-$B$25))*($B45-$B$25))+$F$25</f>
        <v>5.5555555555555559E-2</v>
      </c>
      <c r="G45" s="19">
        <f>((($G$61-$G$25)/($B$61-$B$25))*($B45-$B$25))+$G$25</f>
        <v>0</v>
      </c>
      <c r="I45" s="53">
        <f>((($I$61-$I$25)/($B$61-$B$25))*($B45-$B$25))+$I$25</f>
        <v>50</v>
      </c>
      <c r="J45" s="53">
        <f>((($J$61-$J$25)/($B$61-$B$25))*($B45-$B$25))+$J$25</f>
        <v>222.22222222222223</v>
      </c>
      <c r="K45" s="53">
        <f>((($K$61-$K$25)/($B$61-$B$25))*($B45-$B$25))+$K$25</f>
        <v>10</v>
      </c>
      <c r="N45">
        <v>10</v>
      </c>
      <c r="O45" s="222">
        <f>SUM(E20:G20)</f>
        <v>0.80400000000000005</v>
      </c>
      <c r="P45" s="224">
        <f>SUM(E21:G21)</f>
        <v>0.19600000000000001</v>
      </c>
      <c r="R45">
        <v>10</v>
      </c>
      <c r="S45" s="222">
        <f>(E20/$O$45)</f>
        <v>7.2139303482587069E-2</v>
      </c>
      <c r="T45" s="223">
        <f t="shared" ref="T45:U45" si="16">(F20/$O$45)</f>
        <v>0.4925373134328358</v>
      </c>
      <c r="U45" s="224">
        <f t="shared" si="16"/>
        <v>0.43532338308457708</v>
      </c>
      <c r="W45">
        <v>10</v>
      </c>
      <c r="X45" s="228">
        <f>F61</f>
        <v>0.02</v>
      </c>
      <c r="Y45" s="229">
        <f>F62</f>
        <v>0.43</v>
      </c>
      <c r="Z45" s="229">
        <f>F63</f>
        <v>0.25</v>
      </c>
      <c r="AA45" s="230">
        <f>F64</f>
        <v>0.3</v>
      </c>
    </row>
    <row r="46" spans="2:27" x14ac:dyDescent="0.25">
      <c r="B46">
        <v>6</v>
      </c>
      <c r="C46" t="s">
        <v>66</v>
      </c>
      <c r="E46" s="19">
        <f>((($E$62-$E$26)/($B$62-$B$26))*($B46-$B$26))+$E$26</f>
        <v>0</v>
      </c>
      <c r="F46" s="19">
        <f>((($F$62-$F$26)/($B$62-$B$26))*($B46-$B$26))+$F$26</f>
        <v>0.55000000000000004</v>
      </c>
      <c r="G46" s="19">
        <f>((($G$62-$G$26)/($B$62-$B$26))*($B46-$B$26))+$G$26</f>
        <v>0.3</v>
      </c>
      <c r="I46" s="53">
        <f>((($I$62-$I$26)/($B$62-$B$26))*($B46-$B$26))+$I$26</f>
        <v>100</v>
      </c>
      <c r="J46" s="53">
        <f>((($J$62-$J$26)/($B$61-$B$26))*($B46-$B$26))+$J$26</f>
        <v>472.22222222222223</v>
      </c>
      <c r="K46" s="53">
        <f>((($K$62-$K$26)/($B$62-$B$26))*($B46-$B$26))+$K$26</f>
        <v>0</v>
      </c>
    </row>
    <row r="47" spans="2:27" x14ac:dyDescent="0.25">
      <c r="B47">
        <v>6</v>
      </c>
      <c r="C47" t="s">
        <v>68</v>
      </c>
      <c r="E47" s="19">
        <f>((($E$63-$E$27)/($B$63-$B$27))*($B47-$B$27))+$E$27</f>
        <v>0</v>
      </c>
      <c r="F47" s="19">
        <f>((($F$63-$F$27)/($B$63-$B$27))*($B47-$B$27))+$F$27</f>
        <v>0.20555555555555555</v>
      </c>
      <c r="G47" s="19">
        <f>((($G$63-$G$27)/($B$63-$B$27))*($B47-$B$27))+$G$27</f>
        <v>0.7</v>
      </c>
      <c r="I47" s="53">
        <f>((($I$63-$I$27)/($B$63-$B$27))*($B47-$B$27))+$I$27</f>
        <v>250</v>
      </c>
      <c r="J47" s="53">
        <f>((($J$63-$J$27)/($B$63-$B$27))*($B47-$B$27))+$J$27</f>
        <v>100</v>
      </c>
      <c r="K47" s="53">
        <f>((($K$63-$K$27)/($B$63-$B$27))*($B47-$B$27))+$K$27</f>
        <v>0</v>
      </c>
    </row>
    <row r="48" spans="2:27" x14ac:dyDescent="0.25">
      <c r="B48">
        <v>6</v>
      </c>
      <c r="C48" t="s">
        <v>69</v>
      </c>
      <c r="E48" s="19">
        <f>((($E$64-$E$28)/($B$64-$B$28))*($B48-$B$28))+$E$28</f>
        <v>0.2</v>
      </c>
      <c r="F48" s="19">
        <f>((($F$64-$F$28)/($B$64-$B$28))*($B48-$B$28))+$F$28</f>
        <v>0.18888888888888888</v>
      </c>
      <c r="G48" s="19">
        <f>((($G$64-$G$28)/($B$64-$B$28))*($B48-$B$28))+$G$28</f>
        <v>0</v>
      </c>
      <c r="I48" s="53">
        <f>((($I$64-$I$28)/($B$64-$B$28))*($B48-$B$28))+$I$28</f>
        <v>36.111111111111114</v>
      </c>
      <c r="J48" s="53">
        <f>((($J$64-$J$28)/($B$64-$B$28))*($B48-$B$28))+$J$28</f>
        <v>44.444444444444443</v>
      </c>
      <c r="K48" s="53">
        <f>((($K$64-$K$28)/($B$64-$B$28))*($B48-$B$28))+$K$28</f>
        <v>91.111111111111114</v>
      </c>
    </row>
    <row r="49" spans="2:11" x14ac:dyDescent="0.25">
      <c r="B49">
        <v>7</v>
      </c>
      <c r="C49" t="s">
        <v>67</v>
      </c>
      <c r="E49" s="19">
        <f>((($E$61-$E$25)/($B$61-$B$25))*($B49-$B$25))+$E$25</f>
        <v>0.8</v>
      </c>
      <c r="F49" s="19">
        <f>((($F$61-$F$25)/($B$61-$B$25))*($B49-$B$25))+$F$25</f>
        <v>4.6666666666666676E-2</v>
      </c>
      <c r="G49" s="19">
        <f>((($G$61-$G$25)/($B$61-$B$25))*($B49-$B$25))+$G$25</f>
        <v>0</v>
      </c>
      <c r="I49" s="53">
        <f>((($I$61-$I$25)/($B$61-$B$25))*($B49-$B$25))+$I$25</f>
        <v>50</v>
      </c>
      <c r="J49" s="53">
        <f>((($J$61-$J$25)/($B$61-$B$25))*($B49-$B$25))+$J$25</f>
        <v>216.66666666666669</v>
      </c>
      <c r="K49" s="53">
        <f>((($K$61-$K$25)/($B$61-$B$25))*($B49-$B$25))+$K$25</f>
        <v>10</v>
      </c>
    </row>
    <row r="50" spans="2:11" x14ac:dyDescent="0.25">
      <c r="B50">
        <v>7</v>
      </c>
      <c r="C50" t="s">
        <v>66</v>
      </c>
      <c r="E50" s="19">
        <f>((($E$62-$E$26)/($B$62-$B$26))*($B50-$B$26))+$E$26</f>
        <v>0</v>
      </c>
      <c r="F50" s="19">
        <f>((($F$62-$F$26)/($B$62-$B$26))*($B50-$B$26))+$F$26</f>
        <v>0.52</v>
      </c>
      <c r="G50" s="19">
        <f>((($G$62-$G$26)/($B$62-$B$26))*($B50-$B$26))+$G$26</f>
        <v>0.3</v>
      </c>
      <c r="I50" s="53">
        <f>((($I$62-$I$26)/($B$62-$B$26))*($B50-$B$26))+$I$26</f>
        <v>100</v>
      </c>
      <c r="J50" s="53">
        <f>((($J$62-$J$26)/($B$61-$B$26))*($B50-$B$26))+$J$26</f>
        <v>466.66666666666669</v>
      </c>
      <c r="K50" s="53">
        <f>((($K$62-$K$26)/($B$62-$B$26))*($B50-$B$26))+$K$26</f>
        <v>0</v>
      </c>
    </row>
    <row r="51" spans="2:11" x14ac:dyDescent="0.25">
      <c r="B51">
        <v>7</v>
      </c>
      <c r="C51" t="s">
        <v>68</v>
      </c>
      <c r="E51" s="19">
        <f>((($E$63-$E$27)/($B$63-$B$27))*($B51-$B$27))+$E$27</f>
        <v>0</v>
      </c>
      <c r="F51" s="19">
        <f>((($F$63-$F$27)/($B$63-$B$27))*($B51-$B$27))+$F$27</f>
        <v>0.21666666666666667</v>
      </c>
      <c r="G51" s="19">
        <f>((($G$63-$G$27)/($B$63-$B$27))*($B51-$B$27))+$G$27</f>
        <v>0.7</v>
      </c>
      <c r="I51" s="53">
        <f>((($I$63-$I$27)/($B$63-$B$27))*($B51-$B$27))+$I$27</f>
        <v>250</v>
      </c>
      <c r="J51" s="53">
        <f>((($J$63-$J$27)/($B$63-$B$27))*($B51-$B$27))+$J$27</f>
        <v>100</v>
      </c>
      <c r="K51" s="53">
        <f>((($K$63-$K$27)/($B$63-$B$27))*($B51-$B$27))+$K$27</f>
        <v>0</v>
      </c>
    </row>
    <row r="52" spans="2:11" x14ac:dyDescent="0.25">
      <c r="B52">
        <v>7</v>
      </c>
      <c r="C52" t="s">
        <v>69</v>
      </c>
      <c r="E52" s="19">
        <f>((($E$64-$E$28)/($B$64-$B$28))*($B52-$B$28))+$E$28</f>
        <v>0.2</v>
      </c>
      <c r="F52" s="19">
        <f>((($F$64-$F$28)/($B$64-$B$28))*($B52-$B$28))+$F$28</f>
        <v>0.21666666666666667</v>
      </c>
      <c r="G52" s="19">
        <f>((($G$64-$G$28)/($B$64-$B$28))*($B52-$B$28))+$G$28</f>
        <v>0</v>
      </c>
      <c r="I52" s="53">
        <f>((($I$64-$I$28)/($B$64-$B$28))*($B52-$B$28))+$I$28</f>
        <v>33.333333333333336</v>
      </c>
      <c r="J52" s="53">
        <f>((($J$64-$J$28)/($B$64-$B$28))*($B52-$B$28))+$J$28</f>
        <v>43.333333333333336</v>
      </c>
      <c r="K52" s="53">
        <f>((($K$64-$K$28)/($B$64-$B$28))*($B52-$B$28))+$K$28</f>
        <v>93.333333333333329</v>
      </c>
    </row>
    <row r="53" spans="2:11" x14ac:dyDescent="0.25">
      <c r="B53">
        <v>8</v>
      </c>
      <c r="C53" t="s">
        <v>67</v>
      </c>
      <c r="E53" s="19">
        <f>((($E$61-$E$25)/($B$61-$B$25))*($B53-$B$25))+$E$25</f>
        <v>0.8</v>
      </c>
      <c r="F53" s="19">
        <f>((($F$61-$F$25)/($B$61-$B$25))*($B53-$B$25))+$F$25</f>
        <v>3.7777777777777785E-2</v>
      </c>
      <c r="G53" s="19">
        <f>((($G$61-$G$25)/($B$61-$B$25))*($B53-$B$25))+$G$25</f>
        <v>0</v>
      </c>
      <c r="I53" s="53">
        <f>((($I$61-$I$25)/($B$61-$B$25))*($B53-$B$25))+$I$25</f>
        <v>50</v>
      </c>
      <c r="J53" s="53">
        <f>((($J$61-$J$25)/($B$61-$B$25))*($B53-$B$25))+$J$25</f>
        <v>211.11111111111111</v>
      </c>
      <c r="K53" s="53">
        <f>((($K$61-$K$25)/($B$61-$B$25))*($B53-$B$25))+$K$25</f>
        <v>10</v>
      </c>
    </row>
    <row r="54" spans="2:11" x14ac:dyDescent="0.25">
      <c r="B54">
        <v>8</v>
      </c>
      <c r="C54" t="s">
        <v>66</v>
      </c>
      <c r="E54" s="19">
        <f>((($E$62-$E$26)/($B$62-$B$26))*($B54-$B$26))+$E$26</f>
        <v>0</v>
      </c>
      <c r="F54" s="19">
        <f>((($F$62-$F$26)/($B$62-$B$26))*($B54-$B$26))+$F$26</f>
        <v>0.49</v>
      </c>
      <c r="G54" s="19">
        <f>((($G$62-$G$26)/($B$62-$B$26))*($B54-$B$26))+$G$26</f>
        <v>0.3</v>
      </c>
      <c r="I54" s="53">
        <f>((($I$62-$I$26)/($B$62-$B$26))*($B54-$B$26))+$I$26</f>
        <v>100</v>
      </c>
      <c r="J54" s="53">
        <f>((($J$62-$J$26)/($B$61-$B$26))*($B54-$B$26))+$J$26</f>
        <v>461.11111111111109</v>
      </c>
      <c r="K54" s="53">
        <f>((($K$62-$K$26)/($B$62-$B$26))*($B54-$B$26))+$K$26</f>
        <v>0</v>
      </c>
    </row>
    <row r="55" spans="2:11" x14ac:dyDescent="0.25">
      <c r="B55">
        <v>8</v>
      </c>
      <c r="C55" t="s">
        <v>68</v>
      </c>
      <c r="E55" s="19">
        <f>((($E$63-$E$27)/($B$63-$B$27))*($B55-$B$27))+$E$27</f>
        <v>0</v>
      </c>
      <c r="F55" s="19">
        <f>((($F$63-$F$27)/($B$63-$B$27))*($B55-$B$27))+$F$27</f>
        <v>0.22777777777777777</v>
      </c>
      <c r="G55" s="19">
        <f>((($G$63-$G$27)/($B$63-$B$27))*($B55-$B$27))+$G$27</f>
        <v>0.7</v>
      </c>
      <c r="I55" s="53">
        <f>((($I$63-$I$27)/($B$63-$B$27))*($B55-$B$27))+$I$27</f>
        <v>250</v>
      </c>
      <c r="J55" s="53">
        <f>((($J$63-$J$27)/($B$63-$B$27))*($B55-$B$27))+$J$27</f>
        <v>100</v>
      </c>
      <c r="K55" s="53">
        <f>((($K$63-$K$27)/($B$63-$B$27))*($B55-$B$27))+$K$27</f>
        <v>0</v>
      </c>
    </row>
    <row r="56" spans="2:11" x14ac:dyDescent="0.25">
      <c r="B56">
        <v>8</v>
      </c>
      <c r="C56" t="s">
        <v>69</v>
      </c>
      <c r="E56" s="19">
        <f>((($E$64-$E$28)/($B$64-$B$28))*($B56-$B$28))+$E$28</f>
        <v>0.2</v>
      </c>
      <c r="F56" s="19">
        <f>((($F$64-$F$28)/($B$64-$B$28))*($B56-$B$28))+$F$28</f>
        <v>0.24444444444444441</v>
      </c>
      <c r="G56" s="19">
        <f>((($G$64-$G$28)/($B$64-$B$28))*($B56-$B$28))+$G$28</f>
        <v>0</v>
      </c>
      <c r="I56" s="53">
        <f>((($I$64-$I$28)/($B$64-$B$28))*($B56-$B$28))+$I$28</f>
        <v>30.555555555555557</v>
      </c>
      <c r="J56" s="53">
        <f>((($J$64-$J$28)/($B$64-$B$28))*($B56-$B$28))+$J$28</f>
        <v>42.222222222222221</v>
      </c>
      <c r="K56" s="53">
        <f>((($K$64-$K$28)/($B$64-$B$28))*($B56-$B$28))+$K$28</f>
        <v>95.555555555555557</v>
      </c>
    </row>
    <row r="57" spans="2:11" x14ac:dyDescent="0.25">
      <c r="B57">
        <v>9</v>
      </c>
      <c r="C57" t="s">
        <v>67</v>
      </c>
      <c r="E57" s="19">
        <f>((($E$61-$E$25)/($B$61-$B$25))*($B57-$B$25))+$E$25</f>
        <v>0.8</v>
      </c>
      <c r="F57" s="19">
        <f>((($F$61-$F$25)/($B$61-$B$25))*($B57-$B$25))+$F$25</f>
        <v>2.8888888888888895E-2</v>
      </c>
      <c r="G57" s="19">
        <f>((($G$61-$G$25)/($B$61-$B$25))*($B57-$B$25))+$G$25</f>
        <v>0</v>
      </c>
      <c r="I57" s="53">
        <f>((($I$61-$I$25)/($B$61-$B$25))*($B57-$B$25))+$I$25</f>
        <v>50</v>
      </c>
      <c r="J57" s="53">
        <f>((($J$61-$J$25)/($B$61-$B$25))*($B57-$B$25))+$J$25</f>
        <v>205.55555555555554</v>
      </c>
      <c r="K57" s="53">
        <f>((($K$61-$K$25)/($B$61-$B$25))*($B57-$B$25))+$K$25</f>
        <v>10</v>
      </c>
    </row>
    <row r="58" spans="2:11" x14ac:dyDescent="0.25">
      <c r="B58">
        <v>9</v>
      </c>
      <c r="C58" t="s">
        <v>66</v>
      </c>
      <c r="E58" s="19">
        <f>((($E$62-$E$26)/($B$62-$B$26))*($B58-$B$26))+$E$26</f>
        <v>0</v>
      </c>
      <c r="F58" s="19">
        <f>((($F$62-$F$26)/($B$62-$B$26))*($B58-$B$26))+$F$26</f>
        <v>0.45999999999999996</v>
      </c>
      <c r="G58" s="19">
        <f>((($G$62-$G$26)/($B$62-$B$26))*($B58-$B$26))+$G$26</f>
        <v>0.3</v>
      </c>
      <c r="I58" s="53">
        <f>((($I$62-$I$26)/($B$62-$B$26))*($B58-$B$26))+$I$26</f>
        <v>100</v>
      </c>
      <c r="J58" s="53">
        <f>((($J$62-$J$26)/($B$61-$B$26))*($B58-$B$26))+$J$26</f>
        <v>455.55555555555554</v>
      </c>
      <c r="K58" s="53">
        <f>((($K$62-$K$26)/($B$62-$B$26))*($B58-$B$26))+$K$26</f>
        <v>0</v>
      </c>
    </row>
    <row r="59" spans="2:11" x14ac:dyDescent="0.25">
      <c r="B59">
        <v>9</v>
      </c>
      <c r="C59" t="s">
        <v>68</v>
      </c>
      <c r="E59" s="19">
        <f>((($E$63-$E$27)/($B$63-$B$27))*($B59-$B$27))+$E$27</f>
        <v>0</v>
      </c>
      <c r="F59" s="19">
        <f>((($F$63-$F$27)/($B$63-$B$27))*($B59-$B$27))+$F$27</f>
        <v>0.23888888888888887</v>
      </c>
      <c r="G59" s="19">
        <f>((($G$63-$G$27)/($B$63-$B$27))*($B59-$B$27))+$G$27</f>
        <v>0.7</v>
      </c>
      <c r="I59" s="53">
        <f>((($I$63-$I$27)/($B$63-$B$27))*($B59-$B$27))+$I$27</f>
        <v>250</v>
      </c>
      <c r="J59" s="53">
        <f>((($J$63-$J$27)/($B$63-$B$27))*($B59-$B$27))+$J$27</f>
        <v>100</v>
      </c>
      <c r="K59" s="53">
        <f>((($K$63-$K$27)/($B$63-$B$27))*($B59-$B$27))+$K$27</f>
        <v>0</v>
      </c>
    </row>
    <row r="60" spans="2:11" x14ac:dyDescent="0.25">
      <c r="B60">
        <v>9</v>
      </c>
      <c r="C60" t="s">
        <v>69</v>
      </c>
      <c r="E60" s="19">
        <f>((($E$64-$E$28)/($B$64-$B$28))*($B60-$B$28))+$E$28</f>
        <v>0.2</v>
      </c>
      <c r="F60" s="19">
        <f>((($F$64-$F$28)/($B$64-$B$28))*($B60-$B$28))+$F$28</f>
        <v>0.2722222222222222</v>
      </c>
      <c r="G60" s="19">
        <f>((($G$64-$G$28)/($B$64-$B$28))*($B60-$B$28))+$G$28</f>
        <v>0</v>
      </c>
      <c r="I60" s="53">
        <f>((($I$64-$I$28)/($B$64-$B$28))*($B60-$B$28))+$I$28</f>
        <v>27.777777777777779</v>
      </c>
      <c r="J60" s="53">
        <f>((($J$64-$J$28)/($B$64-$B$28))*($B60-$B$28))+$J$28</f>
        <v>41.111111111111114</v>
      </c>
      <c r="K60" s="53">
        <f>((($K$64-$K$28)/($B$64-$B$28))*($B60-$B$28))+$K$28</f>
        <v>97.777777777777771</v>
      </c>
    </row>
    <row r="61" spans="2:11" x14ac:dyDescent="0.25">
      <c r="B61">
        <v>10</v>
      </c>
      <c r="C61" t="s">
        <v>67</v>
      </c>
      <c r="E61" s="65">
        <v>0.8</v>
      </c>
      <c r="F61" s="65">
        <v>0.02</v>
      </c>
      <c r="G61" s="65">
        <v>0</v>
      </c>
      <c r="I61" s="64">
        <v>50</v>
      </c>
      <c r="J61" s="64">
        <v>200</v>
      </c>
      <c r="K61" s="64">
        <v>10</v>
      </c>
    </row>
    <row r="62" spans="2:11" x14ac:dyDescent="0.25">
      <c r="B62">
        <v>10</v>
      </c>
      <c r="C62" t="s">
        <v>66</v>
      </c>
      <c r="E62" s="65">
        <v>0</v>
      </c>
      <c r="F62" s="65">
        <v>0.43</v>
      </c>
      <c r="G62" s="65">
        <v>0.3</v>
      </c>
      <c r="I62" s="64">
        <v>100</v>
      </c>
      <c r="J62" s="64">
        <v>450</v>
      </c>
      <c r="K62" s="64">
        <v>0</v>
      </c>
    </row>
    <row r="63" spans="2:11" x14ac:dyDescent="0.25">
      <c r="B63">
        <v>10</v>
      </c>
      <c r="C63" t="s">
        <v>68</v>
      </c>
      <c r="E63" s="65">
        <v>0</v>
      </c>
      <c r="F63" s="65">
        <v>0.25</v>
      </c>
      <c r="G63" s="65">
        <v>0.7</v>
      </c>
      <c r="I63" s="64">
        <v>250</v>
      </c>
      <c r="J63" s="64">
        <v>100</v>
      </c>
      <c r="K63" s="64">
        <v>0</v>
      </c>
    </row>
    <row r="64" spans="2:11" x14ac:dyDescent="0.25">
      <c r="B64">
        <v>10</v>
      </c>
      <c r="C64" t="s">
        <v>69</v>
      </c>
      <c r="E64" s="65">
        <v>0.2</v>
      </c>
      <c r="F64" s="65">
        <v>0.3</v>
      </c>
      <c r="G64" s="65">
        <v>0</v>
      </c>
      <c r="I64" s="64">
        <v>25</v>
      </c>
      <c r="J64" s="64">
        <v>40</v>
      </c>
      <c r="K64" s="64">
        <v>100</v>
      </c>
    </row>
    <row r="65" spans="5:7" x14ac:dyDescent="0.25">
      <c r="E65" s="225">
        <f>SUM(E61:E64)</f>
        <v>1</v>
      </c>
      <c r="F65" s="225">
        <f>SUM(F61:F64)</f>
        <v>1</v>
      </c>
      <c r="G65" s="225">
        <f>SUM(G61:G64)</f>
        <v>1</v>
      </c>
    </row>
    <row r="66" spans="5:7" x14ac:dyDescent="0.25">
      <c r="E66" s="226">
        <f>IF(E65=1, 1, "Must be 100%")</f>
        <v>1</v>
      </c>
      <c r="F66" s="226">
        <f>IF(F65=1, 1, "Must be 100%")</f>
        <v>1</v>
      </c>
      <c r="G66" s="226">
        <f>IF(G65=1, 1, "Must be 100%")</f>
        <v>1</v>
      </c>
    </row>
  </sheetData>
  <phoneticPr fontId="11" type="noConversion"/>
  <conditionalFormatting sqref="H20:H21">
    <cfRule type="cellIs" dxfId="4" priority="5" operator="notEqual">
      <formula>1</formula>
    </cfRule>
  </conditionalFormatting>
  <conditionalFormatting sqref="H2:H3">
    <cfRule type="cellIs" dxfId="3" priority="4" operator="notEqual">
      <formula>1</formula>
    </cfRule>
  </conditionalFormatting>
  <conditionalFormatting sqref="E65:E66">
    <cfRule type="cellIs" dxfId="2" priority="3" operator="notEqual">
      <formula>1</formula>
    </cfRule>
  </conditionalFormatting>
  <conditionalFormatting sqref="F65:F66">
    <cfRule type="cellIs" dxfId="1" priority="2" operator="notEqual">
      <formula>1</formula>
    </cfRule>
  </conditionalFormatting>
  <conditionalFormatting sqref="G65:G66">
    <cfRule type="cellIs" dxfId="0" priority="1" operator="notEqual">
      <formula>1</formula>
    </cfRule>
  </conditionalFormatting>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2D641E-A29E-4C9F-98DB-AE16FC20C38E}">
  <dimension ref="B1:AA54"/>
  <sheetViews>
    <sheetView workbookViewId="0"/>
  </sheetViews>
  <sheetFormatPr defaultRowHeight="15" x14ac:dyDescent="0.25"/>
  <sheetData>
    <row r="1" spans="2:27" x14ac:dyDescent="0.25">
      <c r="B1" t="s">
        <v>57</v>
      </c>
      <c r="C1" t="s">
        <v>58</v>
      </c>
      <c r="E1" s="9" t="s">
        <v>86</v>
      </c>
      <c r="F1" s="9" t="s">
        <v>87</v>
      </c>
      <c r="G1" s="9" t="s">
        <v>88</v>
      </c>
      <c r="N1" t="s">
        <v>73</v>
      </c>
    </row>
    <row r="2" spans="2:27" x14ac:dyDescent="0.25">
      <c r="B2">
        <v>1</v>
      </c>
      <c r="C2" t="s">
        <v>89</v>
      </c>
      <c r="E2" s="231">
        <v>0.3</v>
      </c>
      <c r="F2" s="231">
        <v>0.25</v>
      </c>
      <c r="G2" s="231">
        <v>0.45</v>
      </c>
      <c r="N2" t="s">
        <v>145</v>
      </c>
      <c r="S2" t="s">
        <v>146</v>
      </c>
      <c r="X2" t="s">
        <v>23</v>
      </c>
    </row>
    <row r="3" spans="2:27" x14ac:dyDescent="0.25">
      <c r="B3">
        <v>2</v>
      </c>
      <c r="C3" t="s">
        <v>89</v>
      </c>
      <c r="E3" s="232">
        <f t="shared" ref="E3:E10" si="0">((($E$11-$E$2)/($B$11-$B$2))*($B3-$B$2))+$E$2</f>
        <v>0.28888888888888886</v>
      </c>
      <c r="F3" s="232">
        <f t="shared" ref="F3:F10" si="1">((($F$11-$F$2)/($B$11-$B$2))*($B3-$B$2))+$F$2</f>
        <v>0.24444444444444444</v>
      </c>
      <c r="G3" s="232">
        <f t="shared" ref="G3:G10" si="2">((($G$11-$G$2)/($B$11-$B$2))*($B3-$B$2))+$G$2</f>
        <v>0.46666666666666667</v>
      </c>
      <c r="N3" t="s">
        <v>57</v>
      </c>
      <c r="O3" t="s">
        <v>38</v>
      </c>
      <c r="P3" t="s">
        <v>40</v>
      </c>
      <c r="Q3" t="s">
        <v>39</v>
      </c>
      <c r="S3" t="s">
        <v>57</v>
      </c>
      <c r="T3" t="s">
        <v>38</v>
      </c>
      <c r="U3" t="s">
        <v>40</v>
      </c>
      <c r="V3" t="s">
        <v>39</v>
      </c>
      <c r="X3" t="s">
        <v>57</v>
      </c>
      <c r="Y3" t="s">
        <v>38</v>
      </c>
      <c r="Z3" t="s">
        <v>40</v>
      </c>
      <c r="AA3" t="s">
        <v>39</v>
      </c>
    </row>
    <row r="4" spans="2:27" x14ac:dyDescent="0.25">
      <c r="B4">
        <v>3</v>
      </c>
      <c r="C4" t="s">
        <v>89</v>
      </c>
      <c r="E4" s="232">
        <f t="shared" si="0"/>
        <v>0.27777777777777779</v>
      </c>
      <c r="F4" s="232">
        <f t="shared" si="1"/>
        <v>0.2388888888888889</v>
      </c>
      <c r="G4" s="232">
        <f t="shared" si="2"/>
        <v>0.48333333333333334</v>
      </c>
      <c r="N4">
        <v>1</v>
      </c>
      <c r="O4">
        <f t="array" ref="O4:Q4">MMULT(TRANSPOSE(E15:E18),$I$15:$K$18)</f>
        <v>120.5</v>
      </c>
      <c r="P4">
        <v>324</v>
      </c>
      <c r="Q4">
        <v>2</v>
      </c>
      <c r="S4">
        <v>1</v>
      </c>
      <c r="T4">
        <f t="array" ref="T4:V4">MMULT(TRANSPOSE(F15:F18),$I$15:$K$18)</f>
        <v>116</v>
      </c>
      <c r="U4">
        <v>290</v>
      </c>
      <c r="V4">
        <v>4.25</v>
      </c>
      <c r="X4">
        <v>1</v>
      </c>
      <c r="Y4">
        <f t="array" ref="Y4:AA4">MMULT(TRANSPOSE(G15:G18),$I$15:$K$18)</f>
        <v>205</v>
      </c>
      <c r="Z4">
        <v>134</v>
      </c>
      <c r="AA4">
        <v>0</v>
      </c>
    </row>
    <row r="5" spans="2:27" x14ac:dyDescent="0.25">
      <c r="B5">
        <v>4</v>
      </c>
      <c r="C5" t="s">
        <v>89</v>
      </c>
      <c r="E5" s="232">
        <f t="shared" si="0"/>
        <v>0.26666666666666666</v>
      </c>
      <c r="F5" s="232">
        <f t="shared" si="1"/>
        <v>0.23333333333333334</v>
      </c>
      <c r="G5" s="232">
        <f t="shared" si="2"/>
        <v>0.5</v>
      </c>
      <c r="N5">
        <v>2</v>
      </c>
      <c r="O5">
        <f t="array" ref="O5:Q5">MMULT(TRANSPOSE(E19:E22),$I$19:$K$22)</f>
        <v>120.5</v>
      </c>
      <c r="P5">
        <v>324</v>
      </c>
      <c r="Q5">
        <v>2</v>
      </c>
      <c r="S5">
        <v>2</v>
      </c>
      <c r="T5">
        <f t="array" ref="T5:V5">MMULT(TRANSPOSE(F19:F22),$I$19:$K$22)</f>
        <v>116</v>
      </c>
      <c r="U5">
        <v>290</v>
      </c>
      <c r="V5">
        <v>4.25</v>
      </c>
      <c r="X5">
        <v>2</v>
      </c>
      <c r="Y5">
        <f t="array" ref="Y5:AA5">MMULT(TRANSPOSE(G19:G22),$I$19:$K$22)</f>
        <v>200.77777777777777</v>
      </c>
      <c r="Z5">
        <v>134</v>
      </c>
      <c r="AA5">
        <v>0.88888888888888895</v>
      </c>
    </row>
    <row r="6" spans="2:27" x14ac:dyDescent="0.25">
      <c r="B6">
        <v>5</v>
      </c>
      <c r="C6" t="s">
        <v>89</v>
      </c>
      <c r="E6" s="232">
        <f t="shared" si="0"/>
        <v>0.25555555555555554</v>
      </c>
      <c r="F6" s="232">
        <f t="shared" si="1"/>
        <v>0.22777777777777777</v>
      </c>
      <c r="G6" s="232">
        <f t="shared" si="2"/>
        <v>0.51666666666666661</v>
      </c>
      <c r="N6">
        <v>3</v>
      </c>
      <c r="O6">
        <f t="array" ref="O6:Q6">MMULT(TRANSPOSE(E23:E26),$I$23:$K$26)</f>
        <v>120.5</v>
      </c>
      <c r="P6">
        <v>324</v>
      </c>
      <c r="Q6">
        <v>2</v>
      </c>
      <c r="S6">
        <v>3</v>
      </c>
      <c r="T6">
        <f t="array" ref="T6:V6">MMULT(TRANSPOSE(F23:F26),$I$23:$K$26)</f>
        <v>116</v>
      </c>
      <c r="U6">
        <v>290</v>
      </c>
      <c r="V6">
        <v>4.25</v>
      </c>
      <c r="X6">
        <v>3</v>
      </c>
      <c r="Y6">
        <f t="array" ref="Y6:AA6">MMULT(TRANSPOSE(G23:G26),$I$23:$K$26)</f>
        <v>196.55555555555554</v>
      </c>
      <c r="Z6">
        <v>134</v>
      </c>
      <c r="AA6">
        <v>1.7777777777777779</v>
      </c>
    </row>
    <row r="7" spans="2:27" x14ac:dyDescent="0.25">
      <c r="B7">
        <v>6</v>
      </c>
      <c r="C7" t="s">
        <v>89</v>
      </c>
      <c r="E7" s="232">
        <f t="shared" si="0"/>
        <v>0.24444444444444446</v>
      </c>
      <c r="F7" s="232">
        <f t="shared" si="1"/>
        <v>0.22222222222222224</v>
      </c>
      <c r="G7" s="232">
        <f t="shared" si="2"/>
        <v>0.53333333333333333</v>
      </c>
      <c r="N7">
        <v>4</v>
      </c>
      <c r="O7">
        <f t="array" ref="O7:Q7">MMULT(TRANSPOSE(E27:E30),$I$27:$K$30)</f>
        <v>120.5</v>
      </c>
      <c r="P7">
        <v>324</v>
      </c>
      <c r="Q7">
        <v>2</v>
      </c>
      <c r="S7">
        <v>4</v>
      </c>
      <c r="T7">
        <f t="array" ref="T7:V7">MMULT(TRANSPOSE(F27:F30),$I$27:$K$30)</f>
        <v>116</v>
      </c>
      <c r="U7">
        <v>290</v>
      </c>
      <c r="V7">
        <v>4.25</v>
      </c>
      <c r="X7">
        <v>4</v>
      </c>
      <c r="Y7">
        <f t="array" ref="Y7:AA7">MMULT(TRANSPOSE(G27:G30),$I$27:$K$30)</f>
        <v>192.33333333333331</v>
      </c>
      <c r="Z7">
        <v>134</v>
      </c>
      <c r="AA7">
        <v>2.6666666666666665</v>
      </c>
    </row>
    <row r="8" spans="2:27" x14ac:dyDescent="0.25">
      <c r="B8">
        <v>7</v>
      </c>
      <c r="C8" t="s">
        <v>89</v>
      </c>
      <c r="E8" s="232">
        <f t="shared" si="0"/>
        <v>0.23333333333333334</v>
      </c>
      <c r="F8" s="232">
        <f t="shared" si="1"/>
        <v>0.21666666666666667</v>
      </c>
      <c r="G8" s="232">
        <f t="shared" si="2"/>
        <v>0.55000000000000004</v>
      </c>
      <c r="N8">
        <v>5</v>
      </c>
      <c r="O8">
        <f t="array" ref="O8:Q8">MMULT(TRANSPOSE(E31:E34),$I$31:$K$34)</f>
        <v>120.5</v>
      </c>
      <c r="P8">
        <v>324</v>
      </c>
      <c r="Q8">
        <v>2</v>
      </c>
      <c r="S8">
        <v>5</v>
      </c>
      <c r="T8">
        <f t="array" ref="T8:V8">MMULT(TRANSPOSE(F31:F34),$I$31:$K$34)</f>
        <v>116</v>
      </c>
      <c r="U8">
        <v>290</v>
      </c>
      <c r="V8">
        <v>4.25</v>
      </c>
      <c r="X8">
        <v>5</v>
      </c>
      <c r="Y8">
        <f t="array" ref="Y8:AA8">MMULT(TRANSPOSE(G31:G34),$I$31:$K$34)</f>
        <v>188.11111111111111</v>
      </c>
      <c r="Z8">
        <v>134</v>
      </c>
      <c r="AA8">
        <v>3.5555555555555558</v>
      </c>
    </row>
    <row r="9" spans="2:27" x14ac:dyDescent="0.25">
      <c r="B9">
        <v>8</v>
      </c>
      <c r="C9" t="s">
        <v>89</v>
      </c>
      <c r="E9" s="232">
        <f t="shared" si="0"/>
        <v>0.22222222222222224</v>
      </c>
      <c r="F9" s="232">
        <f t="shared" si="1"/>
        <v>0.21111111111111114</v>
      </c>
      <c r="G9" s="232">
        <f t="shared" si="2"/>
        <v>0.56666666666666665</v>
      </c>
      <c r="N9">
        <v>6</v>
      </c>
      <c r="O9">
        <f t="array" ref="O9:Q9">MMULT(TRANSPOSE(E35:E38),$I$35:$K$38)</f>
        <v>120.5</v>
      </c>
      <c r="P9">
        <v>324</v>
      </c>
      <c r="Q9">
        <v>2</v>
      </c>
      <c r="S9">
        <v>6</v>
      </c>
      <c r="T9">
        <f t="array" ref="T9:V9">MMULT(TRANSPOSE(F35:F38),$I$35:$K$38)</f>
        <v>116</v>
      </c>
      <c r="U9">
        <v>290</v>
      </c>
      <c r="V9">
        <v>4.25</v>
      </c>
      <c r="X9">
        <v>6</v>
      </c>
      <c r="Y9">
        <f t="array" ref="Y9:AA9">MMULT(TRANSPOSE(G35:G38),$I$35:$K$38)</f>
        <v>183.88888888888889</v>
      </c>
      <c r="Z9">
        <v>134</v>
      </c>
      <c r="AA9">
        <v>4.4444444444444446</v>
      </c>
    </row>
    <row r="10" spans="2:27" x14ac:dyDescent="0.25">
      <c r="B10">
        <v>9</v>
      </c>
      <c r="C10" t="s">
        <v>89</v>
      </c>
      <c r="E10" s="232">
        <f t="shared" si="0"/>
        <v>0.21111111111111114</v>
      </c>
      <c r="F10" s="232">
        <f t="shared" si="1"/>
        <v>0.20555555555555557</v>
      </c>
      <c r="G10" s="232">
        <f t="shared" si="2"/>
        <v>0.58333333333333326</v>
      </c>
      <c r="N10">
        <v>7</v>
      </c>
      <c r="O10">
        <f t="array" ref="O10:Q10">MMULT(TRANSPOSE(E39:E42),$I$39:$K$42)</f>
        <v>120.5</v>
      </c>
      <c r="P10">
        <v>324</v>
      </c>
      <c r="Q10">
        <v>2</v>
      </c>
      <c r="S10">
        <v>7</v>
      </c>
      <c r="T10">
        <f t="array" ref="T10:V10">MMULT(TRANSPOSE(F39:F42),$I$39:$K$42)</f>
        <v>116</v>
      </c>
      <c r="U10">
        <v>290</v>
      </c>
      <c r="V10">
        <v>4.25</v>
      </c>
      <c r="X10">
        <v>7</v>
      </c>
      <c r="Y10">
        <f t="array" ref="Y10:AA10">MMULT(TRANSPOSE(G39:G42),$I$39:$K$42)</f>
        <v>179.66666666666666</v>
      </c>
      <c r="Z10">
        <v>134</v>
      </c>
      <c r="AA10">
        <v>5.333333333333333</v>
      </c>
    </row>
    <row r="11" spans="2:27" x14ac:dyDescent="0.25">
      <c r="B11">
        <v>10</v>
      </c>
      <c r="C11" t="s">
        <v>89</v>
      </c>
      <c r="E11" s="231">
        <v>0.2</v>
      </c>
      <c r="F11" s="231">
        <v>0.2</v>
      </c>
      <c r="G11" s="231">
        <v>0.6</v>
      </c>
      <c r="N11">
        <v>8</v>
      </c>
      <c r="O11">
        <f t="array" ref="O11:Q11">MMULT(TRANSPOSE(E43:E46),$I$43:$K$46)</f>
        <v>120.5</v>
      </c>
      <c r="P11">
        <v>324</v>
      </c>
      <c r="Q11">
        <v>2</v>
      </c>
      <c r="S11">
        <v>8</v>
      </c>
      <c r="T11">
        <f t="array" ref="T11:V11">MMULT(TRANSPOSE(F43:F46),$I$43:$K$46)</f>
        <v>116</v>
      </c>
      <c r="U11">
        <v>290</v>
      </c>
      <c r="V11">
        <v>4.25</v>
      </c>
      <c r="X11">
        <v>8</v>
      </c>
      <c r="Y11">
        <f t="array" ref="Y11:AA11">MMULT(TRANSPOSE(G43:G46),$I$43:$K$46)</f>
        <v>175.44444444444446</v>
      </c>
      <c r="Z11">
        <v>134</v>
      </c>
      <c r="AA11">
        <v>6.2222222222222223</v>
      </c>
    </row>
    <row r="12" spans="2:27" x14ac:dyDescent="0.25">
      <c r="N12">
        <v>9</v>
      </c>
      <c r="O12">
        <f t="array" ref="O12:Q12">MMULT(TRANSPOSE(E47:E50),$I$47:$K$50)</f>
        <v>120.5</v>
      </c>
      <c r="P12">
        <v>324</v>
      </c>
      <c r="Q12">
        <v>2</v>
      </c>
      <c r="S12">
        <v>9</v>
      </c>
      <c r="T12">
        <f t="array" ref="T12:V12">MMULT(TRANSPOSE(F47:F50),$I$47:$K$50)</f>
        <v>116</v>
      </c>
      <c r="U12">
        <v>290</v>
      </c>
      <c r="V12">
        <v>4.25</v>
      </c>
      <c r="X12">
        <v>9</v>
      </c>
      <c r="Y12">
        <f t="array" ref="Y12:AA12">MMULT(TRANSPOSE(G47:G50),$I$47:$K$50)</f>
        <v>171.22222222222223</v>
      </c>
      <c r="Z12">
        <v>134</v>
      </c>
      <c r="AA12">
        <v>7.1111111111111116</v>
      </c>
    </row>
    <row r="13" spans="2:27" x14ac:dyDescent="0.25">
      <c r="B13" t="s">
        <v>65</v>
      </c>
      <c r="E13" s="9" t="s">
        <v>86</v>
      </c>
      <c r="F13" s="9" t="s">
        <v>87</v>
      </c>
      <c r="G13" s="9" t="s">
        <v>88</v>
      </c>
      <c r="I13" t="s">
        <v>71</v>
      </c>
      <c r="N13">
        <v>10</v>
      </c>
      <c r="O13">
        <f t="array" ref="O13:Q13">MMULT(TRANSPOSE(E51:E54),$I$51:$K$54)</f>
        <v>120.5</v>
      </c>
      <c r="P13">
        <v>324</v>
      </c>
      <c r="Q13">
        <v>2</v>
      </c>
      <c r="S13">
        <v>10</v>
      </c>
      <c r="T13">
        <f t="array" ref="T13:V13">MMULT(TRANSPOSE(F51:F54),$I$51:$K$54)</f>
        <v>116</v>
      </c>
      <c r="U13">
        <v>290</v>
      </c>
      <c r="V13">
        <v>4.25</v>
      </c>
      <c r="X13">
        <v>10</v>
      </c>
      <c r="Y13">
        <f t="array" ref="Y13:AA13">MMULT(TRANSPOSE(G51:G54),$I$51:$K$54)</f>
        <v>167</v>
      </c>
      <c r="Z13">
        <v>134</v>
      </c>
      <c r="AA13">
        <v>8</v>
      </c>
    </row>
    <row r="14" spans="2:27" x14ac:dyDescent="0.25">
      <c r="B14" t="s">
        <v>57</v>
      </c>
      <c r="I14" t="s">
        <v>38</v>
      </c>
      <c r="J14" t="s">
        <v>40</v>
      </c>
      <c r="K14" t="s">
        <v>39</v>
      </c>
      <c r="L14" s="63" t="s">
        <v>72</v>
      </c>
    </row>
    <row r="15" spans="2:27" x14ac:dyDescent="0.25">
      <c r="B15">
        <v>1</v>
      </c>
      <c r="C15" t="s">
        <v>67</v>
      </c>
      <c r="E15" s="65">
        <v>0</v>
      </c>
      <c r="F15" s="65">
        <v>0.05</v>
      </c>
      <c r="G15" s="65">
        <v>0</v>
      </c>
      <c r="I15" s="64">
        <v>50</v>
      </c>
      <c r="J15" s="64">
        <v>100</v>
      </c>
      <c r="K15" s="64">
        <v>5</v>
      </c>
    </row>
    <row r="16" spans="2:27" x14ac:dyDescent="0.25">
      <c r="B16">
        <v>1</v>
      </c>
      <c r="C16" t="s">
        <v>66</v>
      </c>
      <c r="E16" s="65">
        <v>0.8</v>
      </c>
      <c r="F16" s="65">
        <v>0.7</v>
      </c>
      <c r="G16" s="65">
        <v>0.3</v>
      </c>
      <c r="I16" s="64">
        <v>100</v>
      </c>
      <c r="J16" s="64">
        <v>400</v>
      </c>
      <c r="K16" s="64">
        <v>0</v>
      </c>
      <c r="S16" t="s">
        <v>94</v>
      </c>
    </row>
    <row r="17" spans="2:22" x14ac:dyDescent="0.25">
      <c r="B17">
        <v>1</v>
      </c>
      <c r="C17" t="s">
        <v>68</v>
      </c>
      <c r="E17" s="65">
        <v>0.15</v>
      </c>
      <c r="F17" s="65">
        <v>0.15</v>
      </c>
      <c r="G17" s="65">
        <v>0.7</v>
      </c>
      <c r="I17" s="64">
        <v>250</v>
      </c>
      <c r="J17" s="64">
        <v>20</v>
      </c>
      <c r="K17" s="64">
        <v>0</v>
      </c>
      <c r="S17" t="s">
        <v>57</v>
      </c>
      <c r="T17" t="s">
        <v>38</v>
      </c>
      <c r="U17" t="s">
        <v>40</v>
      </c>
      <c r="V17" t="s">
        <v>39</v>
      </c>
    </row>
    <row r="18" spans="2:22" x14ac:dyDescent="0.25">
      <c r="B18">
        <v>1</v>
      </c>
      <c r="C18" t="s">
        <v>69</v>
      </c>
      <c r="E18" s="65">
        <v>0.05</v>
      </c>
      <c r="F18" s="65">
        <v>0.1</v>
      </c>
      <c r="G18" s="65">
        <v>0</v>
      </c>
      <c r="I18" s="64">
        <v>60</v>
      </c>
      <c r="J18" s="64">
        <v>20</v>
      </c>
      <c r="K18" s="64">
        <v>40</v>
      </c>
      <c r="S18">
        <v>1</v>
      </c>
      <c r="T18" s="67">
        <f t="shared" ref="T18:T27" si="3">SUM($E2:$E2)*O4+SUM($F2:$F2)*T4+SUM($G2:$G2)*Y4</f>
        <v>157.4</v>
      </c>
      <c r="U18" s="67">
        <f t="shared" ref="U18:U27" si="4">SUM($E2:$E2)*P4+SUM($F2:$F2)*U4+SUM($G2:$G2)*Z4</f>
        <v>230</v>
      </c>
      <c r="V18" s="67">
        <f t="shared" ref="V18:V27" si="5">SUM($E2:$E2)*Q4+SUM($F2:$F2)*V4+SUM($G2:$G2)*AA4</f>
        <v>1.6625000000000001</v>
      </c>
    </row>
    <row r="19" spans="2:22" x14ac:dyDescent="0.25">
      <c r="B19">
        <v>2</v>
      </c>
      <c r="C19" t="s">
        <v>67</v>
      </c>
      <c r="E19" s="19">
        <f>((($E$51-$E$15)/($B$51-$B$15))*($B19-$B$15))+$E$15</f>
        <v>0</v>
      </c>
      <c r="F19" s="19">
        <f>((($F$51-$F$15)/($B$51-$B$15))*($B19-$B$15))+$F$15</f>
        <v>0.05</v>
      </c>
      <c r="G19" s="19">
        <f>((($G$51-$G$15)/($B$51-$B$15))*($B19-$B$15))+$G$15</f>
        <v>0</v>
      </c>
      <c r="I19" s="53">
        <f>((($I$51-$I$15)/($B$51-$B$15))*($B19-$B$15))+$I$15</f>
        <v>50</v>
      </c>
      <c r="J19" s="53">
        <f>((($J$51-$J$15)/($B$51-$B$15))*($B19-$B$15))+$J$15</f>
        <v>100</v>
      </c>
      <c r="K19" s="53">
        <f>((($K$51-$K$15)/($B$51-$B$15))*($B19-$B$15))+$K$15</f>
        <v>5</v>
      </c>
      <c r="S19">
        <v>2</v>
      </c>
      <c r="T19" s="67">
        <f t="shared" si="3"/>
        <v>156.86296296296297</v>
      </c>
      <c r="U19" s="67">
        <f t="shared" si="4"/>
        <v>227.02222222222221</v>
      </c>
      <c r="V19" s="67">
        <f t="shared" si="5"/>
        <v>2.0314814814814812</v>
      </c>
    </row>
    <row r="20" spans="2:22" x14ac:dyDescent="0.25">
      <c r="B20">
        <v>2</v>
      </c>
      <c r="C20" t="s">
        <v>66</v>
      </c>
      <c r="E20" s="19">
        <f>((($E$52-$E$16)/($B$52-$B$16))*($B20-$B$16))+$E$16</f>
        <v>0.8</v>
      </c>
      <c r="F20" s="19">
        <f>((($F$52-$F$16)/($B$52-$B$16))*($B20-$B$16))+$F$16</f>
        <v>0.7</v>
      </c>
      <c r="G20" s="19">
        <f>((($G$52-$G$16)/($B$52-$B$16))*($B20-$B$16))+$G$16</f>
        <v>0.3</v>
      </c>
      <c r="I20" s="53">
        <f>((($I$52-$I$16)/($B$52-$B$16))*($B20-$B$16))+$I$16</f>
        <v>100</v>
      </c>
      <c r="J20" s="53">
        <f>((($J$52-$J$16)/($B$51-$B$16))*($B20-$B$16))+$J$16</f>
        <v>400</v>
      </c>
      <c r="K20" s="53">
        <f>((($K$52-$K$16)/($B$52-$B$16))*($B20-$B$16))+$K$16</f>
        <v>0</v>
      </c>
      <c r="S20">
        <v>3</v>
      </c>
      <c r="T20" s="67">
        <f t="shared" si="3"/>
        <v>156.18518518518519</v>
      </c>
      <c r="U20" s="67">
        <f t="shared" si="4"/>
        <v>224.04444444444442</v>
      </c>
      <c r="V20" s="67">
        <f t="shared" si="5"/>
        <v>2.4300925925925925</v>
      </c>
    </row>
    <row r="21" spans="2:22" x14ac:dyDescent="0.25">
      <c r="B21">
        <v>2</v>
      </c>
      <c r="C21" t="s">
        <v>68</v>
      </c>
      <c r="E21" s="19">
        <f>((($E$53-$E$17)/($B$53-$B$17))*($B21-$B$17))+$E$17</f>
        <v>0.15</v>
      </c>
      <c r="F21" s="19">
        <f>((($F$53-$F$17)/($B$53-$B$17))*($B21-$B$17))+$F$17</f>
        <v>0.15</v>
      </c>
      <c r="G21" s="19">
        <f>((($G$53-$G$17)/($B$53-$B$17))*($B21-$B$17))+$G$17</f>
        <v>0.6777777777777777</v>
      </c>
      <c r="I21" s="53">
        <f>((($I$53-$I$17)/($B$53-$B$17))*($B21-$B$17))+$I$17</f>
        <v>250</v>
      </c>
      <c r="J21" s="53">
        <f>((($J$53-$J$17)/($B$53-$B$17))*($B21-$B$17))+$J$17</f>
        <v>20</v>
      </c>
      <c r="K21" s="53">
        <f>((($K$53-$K$17)/($B$53-$B$17))*($B21-$B$17))+$K$17</f>
        <v>0</v>
      </c>
      <c r="S21">
        <v>4</v>
      </c>
      <c r="T21" s="67">
        <f t="shared" si="3"/>
        <v>155.36666666666667</v>
      </c>
      <c r="U21" s="67">
        <f t="shared" si="4"/>
        <v>221.06666666666666</v>
      </c>
      <c r="V21" s="67">
        <f t="shared" si="5"/>
        <v>2.8583333333333334</v>
      </c>
    </row>
    <row r="22" spans="2:22" x14ac:dyDescent="0.25">
      <c r="B22">
        <v>2</v>
      </c>
      <c r="C22" t="s">
        <v>69</v>
      </c>
      <c r="E22" s="19">
        <f>((($E$54-$E$18)/($B$54-$B$18))*($B22-$B$18))+$E$18</f>
        <v>0.05</v>
      </c>
      <c r="F22" s="19">
        <f>((($F$54-$F$18)/($B$54-$B$18))*($B22-$B$18))+$F$18</f>
        <v>0.1</v>
      </c>
      <c r="G22" s="19">
        <f>((($G$54-$G$18)/($B$54-$B$18))*($B22-$B$18))+$G$18</f>
        <v>2.2222222222222223E-2</v>
      </c>
      <c r="I22" s="53">
        <f>((($I$54-$I$18)/($B$54-$B$18))*($B22-$B$18))+$I$18</f>
        <v>60</v>
      </c>
      <c r="J22" s="53">
        <f>((($J$54-$J$18)/($B$54-$B$18))*($B22-$B$18))+$J$18</f>
        <v>20</v>
      </c>
      <c r="K22" s="53">
        <f>((($K$54-$K$18)/($B$54-$B$18))*($B22-$B$18))+$K$18</f>
        <v>40</v>
      </c>
      <c r="S22">
        <v>5</v>
      </c>
      <c r="T22" s="67">
        <f t="shared" si="3"/>
        <v>154.40740740740739</v>
      </c>
      <c r="U22" s="67">
        <f t="shared" si="4"/>
        <v>218.08888888888887</v>
      </c>
      <c r="V22" s="67">
        <f t="shared" si="5"/>
        <v>3.3162037037037035</v>
      </c>
    </row>
    <row r="23" spans="2:22" x14ac:dyDescent="0.25">
      <c r="B23">
        <v>3</v>
      </c>
      <c r="C23" t="s">
        <v>67</v>
      </c>
      <c r="E23" s="19">
        <f>((($E$51-$E$15)/($B$51-$B$15))*($B23-$B$15))+$E$15</f>
        <v>0</v>
      </c>
      <c r="F23" s="19">
        <f>((($F$51-$F$15)/($B$51-$B$15))*($B23-$B$15))+$F$15</f>
        <v>0.05</v>
      </c>
      <c r="G23" s="19">
        <f>((($G$51-$G$15)/($B$51-$B$15))*($B23-$B$15))+$G$15</f>
        <v>0</v>
      </c>
      <c r="I23" s="53">
        <f>((($I$51-$I$15)/($B$51-$B$15))*($B23-$B$15))+$I$15</f>
        <v>50</v>
      </c>
      <c r="J23" s="53">
        <f>((($J$51-$J$15)/($B$51-$B$15))*($B23-$B$15))+$J$15</f>
        <v>100</v>
      </c>
      <c r="K23" s="53">
        <f>((($K$51-$K$15)/($B$51-$B$15))*($B23-$B$15))+$K$15</f>
        <v>5</v>
      </c>
      <c r="S23">
        <v>6</v>
      </c>
      <c r="T23" s="67">
        <f t="shared" si="3"/>
        <v>153.30740740740742</v>
      </c>
      <c r="U23" s="67">
        <f t="shared" si="4"/>
        <v>215.11111111111111</v>
      </c>
      <c r="V23" s="67">
        <f t="shared" si="5"/>
        <v>3.8037037037037038</v>
      </c>
    </row>
    <row r="24" spans="2:22" x14ac:dyDescent="0.25">
      <c r="B24">
        <v>3</v>
      </c>
      <c r="C24" t="s">
        <v>66</v>
      </c>
      <c r="E24" s="19">
        <f>((($E$52-$E$16)/($B$52-$B$16))*($B24-$B$16))+$E$16</f>
        <v>0.8</v>
      </c>
      <c r="F24" s="19">
        <f>((($F$52-$F$16)/($B$52-$B$16))*($B24-$B$16))+$F$16</f>
        <v>0.7</v>
      </c>
      <c r="G24" s="19">
        <f>((($G$52-$G$16)/($B$52-$B$16))*($B24-$B$16))+$G$16</f>
        <v>0.3</v>
      </c>
      <c r="I24" s="53">
        <f>((($I$52-$I$16)/($B$52-$B$16))*($B24-$B$16))+$I$16</f>
        <v>100</v>
      </c>
      <c r="J24" s="53">
        <f>((($J$52-$J$16)/($B$51-$B$16))*($B24-$B$16))+$J$16</f>
        <v>400</v>
      </c>
      <c r="K24" s="53">
        <f>((($K$52-$K$16)/($B$52-$B$16))*($B24-$B$16))+$K$16</f>
        <v>0</v>
      </c>
      <c r="S24">
        <v>7</v>
      </c>
      <c r="T24" s="67">
        <f t="shared" si="3"/>
        <v>152.06666666666666</v>
      </c>
      <c r="U24" s="67">
        <f t="shared" si="4"/>
        <v>212.13333333333333</v>
      </c>
      <c r="V24" s="67">
        <f t="shared" si="5"/>
        <v>4.3208333333333337</v>
      </c>
    </row>
    <row r="25" spans="2:22" x14ac:dyDescent="0.25">
      <c r="B25">
        <v>3</v>
      </c>
      <c r="C25" t="s">
        <v>68</v>
      </c>
      <c r="E25" s="19">
        <f>((($E$53-$E$17)/($B$53-$B$17))*($B25-$B$17))+$E$17</f>
        <v>0.15</v>
      </c>
      <c r="F25" s="19">
        <f>((($F$53-$F$17)/($B$53-$B$17))*($B25-$B$17))+$F$17</f>
        <v>0.15</v>
      </c>
      <c r="G25" s="19">
        <f>((($G$53-$G$17)/($B$53-$B$17))*($B25-$B$17))+$G$17</f>
        <v>0.65555555555555556</v>
      </c>
      <c r="I25" s="53">
        <f>((($I$53-$I$17)/($B$53-$B$17))*($B25-$B$17))+$I$17</f>
        <v>250</v>
      </c>
      <c r="J25" s="53">
        <f>((($J$53-$J$17)/($B$53-$B$17))*($B25-$B$17))+$J$17</f>
        <v>20</v>
      </c>
      <c r="K25" s="53">
        <f>((($K$53-$K$17)/($B$53-$B$17))*($B25-$B$17))+$K$17</f>
        <v>0</v>
      </c>
      <c r="S25">
        <v>8</v>
      </c>
      <c r="T25" s="67">
        <f t="shared" si="3"/>
        <v>150.68518518518519</v>
      </c>
      <c r="U25" s="67">
        <f t="shared" si="4"/>
        <v>209.15555555555557</v>
      </c>
      <c r="V25" s="67">
        <f t="shared" si="5"/>
        <v>4.867592592592592</v>
      </c>
    </row>
    <row r="26" spans="2:22" x14ac:dyDescent="0.25">
      <c r="B26">
        <v>3</v>
      </c>
      <c r="C26" t="s">
        <v>69</v>
      </c>
      <c r="E26" s="19">
        <f>((($E$54-$E$18)/($B$54-$B$18))*($B26-$B$18))+$E$18</f>
        <v>0.05</v>
      </c>
      <c r="F26" s="19">
        <f>((($F$54-$F$18)/($B$54-$B$18))*($B26-$B$18))+$F$18</f>
        <v>0.1</v>
      </c>
      <c r="G26" s="19">
        <f>((($G$54-$G$18)/($B$54-$B$18))*($B26-$B$18))+$G$18</f>
        <v>4.4444444444444446E-2</v>
      </c>
      <c r="I26" s="53">
        <f>((($I$54-$I$18)/($B$54-$B$18))*($B26-$B$18))+$I$18</f>
        <v>60</v>
      </c>
      <c r="J26" s="53">
        <f>((($J$54-$J$18)/($B$54-$B$18))*($B26-$B$18))+$J$18</f>
        <v>20</v>
      </c>
      <c r="K26" s="53">
        <f>((($K$54-$K$18)/($B$54-$B$18))*($B26-$B$18))+$K$18</f>
        <v>40</v>
      </c>
      <c r="S26">
        <v>9</v>
      </c>
      <c r="T26" s="67">
        <f t="shared" si="3"/>
        <v>149.16296296296295</v>
      </c>
      <c r="U26" s="67">
        <f t="shared" si="4"/>
        <v>206.17777777777778</v>
      </c>
      <c r="V26" s="67">
        <f t="shared" si="5"/>
        <v>5.4439814814814813</v>
      </c>
    </row>
    <row r="27" spans="2:22" x14ac:dyDescent="0.25">
      <c r="B27">
        <v>4</v>
      </c>
      <c r="C27" t="s">
        <v>67</v>
      </c>
      <c r="E27" s="19">
        <f>((($E$51-$E$15)/($B$51-$B$15))*($B27-$B$15))+$E$15</f>
        <v>0</v>
      </c>
      <c r="F27" s="19">
        <f>((($F$51-$F$15)/($B$51-$B$15))*($B27-$B$15))+$F$15</f>
        <v>0.05</v>
      </c>
      <c r="G27" s="19">
        <f>((($G$51-$G$15)/($B$51-$B$15))*($B27-$B$15))+$G$15</f>
        <v>0</v>
      </c>
      <c r="I27" s="53">
        <f>((($I$51-$I$15)/($B$51-$B$15))*($B27-$B$15))+$I$15</f>
        <v>50</v>
      </c>
      <c r="J27" s="53">
        <f>((($J$51-$J$15)/($B$51-$B$15))*($B27-$B$15))+$J$15</f>
        <v>100</v>
      </c>
      <c r="K27" s="53">
        <f>((($K$51-$K$15)/($B$51-$B$15))*($B27-$B$15))+$K$15</f>
        <v>5</v>
      </c>
      <c r="S27">
        <v>10</v>
      </c>
      <c r="T27" s="67">
        <f t="shared" si="3"/>
        <v>147.5</v>
      </c>
      <c r="U27" s="67">
        <f t="shared" si="4"/>
        <v>203.2</v>
      </c>
      <c r="V27" s="67">
        <f t="shared" si="5"/>
        <v>6.05</v>
      </c>
    </row>
    <row r="28" spans="2:22" x14ac:dyDescent="0.25">
      <c r="B28">
        <v>4</v>
      </c>
      <c r="C28" t="s">
        <v>66</v>
      </c>
      <c r="E28" s="19">
        <f>((($E$52-$E$16)/($B$52-$B$16))*($B28-$B$16))+$E$16</f>
        <v>0.8</v>
      </c>
      <c r="F28" s="19">
        <f>((($F$52-$F$16)/($B$52-$B$16))*($B28-$B$16))+$F$16</f>
        <v>0.7</v>
      </c>
      <c r="G28" s="19">
        <f>((($G$52-$G$16)/($B$52-$B$16))*($B28-$B$16))+$G$16</f>
        <v>0.3</v>
      </c>
      <c r="I28" s="53">
        <f>((($I$52-$I$16)/($B$52-$B$16))*($B28-$B$16))+$I$16</f>
        <v>100</v>
      </c>
      <c r="J28" s="53">
        <f>((($J$52-$J$16)/($B$51-$B$16))*($B28-$B$16))+$J$16</f>
        <v>400</v>
      </c>
      <c r="K28" s="53">
        <f>((($K$52-$K$16)/($B$52-$B$16))*($B28-$B$16))+$K$16</f>
        <v>0</v>
      </c>
    </row>
    <row r="29" spans="2:22" x14ac:dyDescent="0.25">
      <c r="B29">
        <v>4</v>
      </c>
      <c r="C29" t="s">
        <v>68</v>
      </c>
      <c r="E29" s="19">
        <f>((($E$53-$E$17)/($B$53-$B$17))*($B29-$B$17))+$E$17</f>
        <v>0.15</v>
      </c>
      <c r="F29" s="19">
        <f>((($F$53-$F$17)/($B$53-$B$17))*($B29-$B$17))+$F$17</f>
        <v>0.15</v>
      </c>
      <c r="G29" s="19">
        <f>((($G$53-$G$17)/($B$53-$B$17))*($B29-$B$17))+$G$17</f>
        <v>0.6333333333333333</v>
      </c>
      <c r="I29" s="53">
        <f>((($I$53-$I$17)/($B$53-$B$17))*($B29-$B$17))+$I$17</f>
        <v>250</v>
      </c>
      <c r="J29" s="53">
        <f>((($J$53-$J$17)/($B$53-$B$17))*($B29-$B$17))+$J$17</f>
        <v>20</v>
      </c>
      <c r="K29" s="53">
        <f>((($K$53-$K$17)/($B$53-$B$17))*($B29-$B$17))+$K$17</f>
        <v>0</v>
      </c>
    </row>
    <row r="30" spans="2:22" x14ac:dyDescent="0.25">
      <c r="B30">
        <v>4</v>
      </c>
      <c r="C30" t="s">
        <v>69</v>
      </c>
      <c r="E30" s="19">
        <f>((($E$54-$E$18)/($B$54-$B$18))*($B30-$B$18))+$E$18</f>
        <v>0.05</v>
      </c>
      <c r="F30" s="19">
        <f>((($F$54-$F$18)/($B$54-$B$18))*($B30-$B$18))+$F$18</f>
        <v>0.1</v>
      </c>
      <c r="G30" s="19">
        <f>((($G$54-$G$18)/($B$54-$B$18))*($B30-$B$18))+$G$18</f>
        <v>6.6666666666666666E-2</v>
      </c>
      <c r="I30" s="53">
        <f>((($I$54-$I$18)/($B$54-$B$18))*($B30-$B$18))+$I$18</f>
        <v>60</v>
      </c>
      <c r="J30" s="53">
        <f>((($J$54-$J$18)/($B$54-$B$18))*($B30-$B$18))+$J$18</f>
        <v>20</v>
      </c>
      <c r="K30" s="53">
        <f>((($K$54-$K$18)/($B$54-$B$18))*($B30-$B$18))+$K$18</f>
        <v>40</v>
      </c>
    </row>
    <row r="31" spans="2:22" x14ac:dyDescent="0.25">
      <c r="B31">
        <v>5</v>
      </c>
      <c r="C31" t="s">
        <v>67</v>
      </c>
      <c r="E31" s="19">
        <f>((($E$51-$E$15)/($B$51-$B$15))*($B31-$B$15))+$E$15</f>
        <v>0</v>
      </c>
      <c r="F31" s="19">
        <f>((($F$51-$F$15)/($B$51-$B$15))*($B31-$B$15))+$F$15</f>
        <v>0.05</v>
      </c>
      <c r="G31" s="19">
        <f>((($G$51-$G$15)/($B$51-$B$15))*($B31-$B$15))+$G$15</f>
        <v>0</v>
      </c>
      <c r="I31" s="53">
        <f>((($I$51-$I$15)/($B$51-$B$15))*($B31-$B$15))+$I$15</f>
        <v>50</v>
      </c>
      <c r="J31" s="53">
        <f>((($J$51-$J$15)/($B$51-$B$15))*($B31-$B$15))+$J$15</f>
        <v>100</v>
      </c>
      <c r="K31" s="53">
        <f>((($K$51-$K$15)/($B$51-$B$15))*($B31-$B$15))+$K$15</f>
        <v>5</v>
      </c>
    </row>
    <row r="32" spans="2:22" x14ac:dyDescent="0.25">
      <c r="B32">
        <v>5</v>
      </c>
      <c r="C32" t="s">
        <v>66</v>
      </c>
      <c r="E32" s="19">
        <f>((($E$52-$E$16)/($B$52-$B$16))*($B32-$B$16))+$E$16</f>
        <v>0.8</v>
      </c>
      <c r="F32" s="19">
        <f>((($F$52-$F$16)/($B$52-$B$16))*($B32-$B$16))+$F$16</f>
        <v>0.7</v>
      </c>
      <c r="G32" s="19">
        <f>((($G$52-$G$16)/($B$52-$B$16))*($B32-$B$16))+$G$16</f>
        <v>0.3</v>
      </c>
      <c r="I32" s="53">
        <f>((($I$52-$I$16)/($B$52-$B$16))*($B32-$B$16))+$I$16</f>
        <v>100</v>
      </c>
      <c r="J32" s="53">
        <f>((($J$52-$J$16)/($B$51-$B$16))*($B32-$B$16))+$J$16</f>
        <v>400</v>
      </c>
      <c r="K32" s="53">
        <f>((($K$52-$K$16)/($B$52-$B$16))*($B32-$B$16))+$K$16</f>
        <v>0</v>
      </c>
    </row>
    <row r="33" spans="2:23" x14ac:dyDescent="0.25">
      <c r="B33">
        <v>5</v>
      </c>
      <c r="C33" t="s">
        <v>68</v>
      </c>
      <c r="E33" s="19">
        <f>((($E$53-$E$17)/($B$53-$B$17))*($B33-$B$17))+$E$17</f>
        <v>0.15</v>
      </c>
      <c r="F33" s="19">
        <f>((($F$53-$F$17)/($B$53-$B$17))*($B33-$B$17))+$F$17</f>
        <v>0.15</v>
      </c>
      <c r="G33" s="19">
        <f>((($G$53-$G$17)/($B$53-$B$17))*($B33-$B$17))+$G$17</f>
        <v>0.61111111111111105</v>
      </c>
      <c r="I33" s="53">
        <f>((($I$53-$I$17)/($B$53-$B$17))*($B33-$B$17))+$I$17</f>
        <v>250</v>
      </c>
      <c r="J33" s="53">
        <f>((($J$53-$J$17)/($B$53-$B$17))*($B33-$B$17))+$J$17</f>
        <v>20</v>
      </c>
      <c r="K33" s="53">
        <f>((($K$53-$K$17)/($B$53-$B$17))*($B33-$B$17))+$K$17</f>
        <v>0</v>
      </c>
    </row>
    <row r="34" spans="2:23" x14ac:dyDescent="0.25">
      <c r="B34">
        <v>5</v>
      </c>
      <c r="C34" t="s">
        <v>69</v>
      </c>
      <c r="E34" s="19">
        <f>((($E$54-$E$18)/($B$54-$B$18))*($B34-$B$18))+$E$18</f>
        <v>0.05</v>
      </c>
      <c r="F34" s="19">
        <f>((($F$54-$F$18)/($B$54-$B$18))*($B34-$B$18))+$F$18</f>
        <v>0.1</v>
      </c>
      <c r="G34" s="19">
        <f>((($G$54-$G$18)/($B$54-$B$18))*($B34-$B$18))+$G$18</f>
        <v>8.8888888888888892E-2</v>
      </c>
      <c r="I34" s="53">
        <f>((($I$54-$I$18)/($B$54-$B$18))*($B34-$B$18))+$I$18</f>
        <v>60</v>
      </c>
      <c r="J34" s="53">
        <f>((($J$54-$J$18)/($B$54-$B$18))*($B34-$B$18))+$J$18</f>
        <v>20</v>
      </c>
      <c r="K34" s="53">
        <f>((($K$54-$K$18)/($B$54-$B$18))*($B34-$B$18))+$K$18</f>
        <v>40</v>
      </c>
    </row>
    <row r="35" spans="2:23" x14ac:dyDescent="0.25">
      <c r="B35">
        <v>6</v>
      </c>
      <c r="C35" t="s">
        <v>67</v>
      </c>
      <c r="E35" s="19">
        <f>((($E$51-$E$15)/($B$51-$B$15))*($B35-$B$15))+$E$15</f>
        <v>0</v>
      </c>
      <c r="F35" s="19">
        <f>((($F$51-$F$15)/($B$51-$B$15))*($B35-$B$15))+$F$15</f>
        <v>0.05</v>
      </c>
      <c r="G35" s="19">
        <f>((($G$51-$G$15)/($B$51-$B$15))*($B35-$B$15))+$G$15</f>
        <v>0</v>
      </c>
      <c r="I35" s="53">
        <f>((($I$51-$I$15)/($B$51-$B$15))*($B35-$B$15))+$I$15</f>
        <v>50</v>
      </c>
      <c r="J35" s="53">
        <f>((($J$51-$J$15)/($B$51-$B$15))*($B35-$B$15))+$J$15</f>
        <v>100</v>
      </c>
      <c r="K35" s="53">
        <f>((($K$51-$K$15)/($B$51-$B$15))*($B35-$B$15))+$K$15</f>
        <v>5</v>
      </c>
      <c r="S35" t="s">
        <v>144</v>
      </c>
    </row>
    <row r="36" spans="2:23" x14ac:dyDescent="0.25">
      <c r="B36">
        <v>6</v>
      </c>
      <c r="C36" t="s">
        <v>66</v>
      </c>
      <c r="E36" s="19">
        <f>((($E$52-$E$16)/($B$52-$B$16))*($B36-$B$16))+$E$16</f>
        <v>0.8</v>
      </c>
      <c r="F36" s="19">
        <f>((($F$52-$F$16)/($B$52-$B$16))*($B36-$B$16))+$F$16</f>
        <v>0.7</v>
      </c>
      <c r="G36" s="19">
        <f>((($G$52-$G$16)/($B$52-$B$16))*($B36-$B$16))+$G$16</f>
        <v>0.3</v>
      </c>
      <c r="I36" s="53">
        <f>((($I$52-$I$16)/($B$52-$B$16))*($B36-$B$16))+$I$16</f>
        <v>100</v>
      </c>
      <c r="J36" s="53">
        <f>((($J$52-$J$16)/($B$51-$B$16))*($B36-$B$16))+$J$16</f>
        <v>400</v>
      </c>
      <c r="K36" s="53">
        <f>((($K$52-$K$16)/($B$52-$B$16))*($B36-$B$16))+$K$16</f>
        <v>0</v>
      </c>
    </row>
    <row r="37" spans="2:23" x14ac:dyDescent="0.25">
      <c r="B37">
        <v>6</v>
      </c>
      <c r="C37" t="s">
        <v>68</v>
      </c>
      <c r="E37" s="19">
        <f>((($E$53-$E$17)/($B$53-$B$17))*($B37-$B$17))+$E$17</f>
        <v>0.15</v>
      </c>
      <c r="F37" s="19">
        <f>((($F$53-$F$17)/($B$53-$B$17))*($B37-$B$17))+$F$17</f>
        <v>0.15</v>
      </c>
      <c r="G37" s="19">
        <f>((($G$53-$G$17)/($B$53-$B$17))*($B37-$B$17))+$G$17</f>
        <v>0.58888888888888891</v>
      </c>
      <c r="I37" s="53">
        <f>((($I$53-$I$17)/($B$53-$B$17))*($B37-$B$17))+$I$17</f>
        <v>250</v>
      </c>
      <c r="J37" s="53">
        <f>((($J$53-$J$17)/($B$53-$B$17))*($B37-$B$17))+$J$17</f>
        <v>20</v>
      </c>
      <c r="K37" s="53">
        <f>((($K$53-$K$17)/($B$53-$B$17))*($B37-$B$17))+$K$17</f>
        <v>0</v>
      </c>
      <c r="S37" t="s">
        <v>57</v>
      </c>
      <c r="T37" t="s">
        <v>67</v>
      </c>
      <c r="U37" t="s">
        <v>139</v>
      </c>
      <c r="V37" t="s">
        <v>140</v>
      </c>
      <c r="W37" t="s">
        <v>141</v>
      </c>
    </row>
    <row r="38" spans="2:23" x14ac:dyDescent="0.25">
      <c r="B38">
        <v>6</v>
      </c>
      <c r="C38" t="s">
        <v>69</v>
      </c>
      <c r="E38" s="19">
        <f>((($E$54-$E$18)/($B$54-$B$18))*($B38-$B$18))+$E$18</f>
        <v>0.05</v>
      </c>
      <c r="F38" s="19">
        <f>((($F$54-$F$18)/($B$54-$B$18))*($B38-$B$18))+$F$18</f>
        <v>0.1</v>
      </c>
      <c r="G38" s="19">
        <f>((($G$54-$G$18)/($B$54-$B$18))*($B38-$B$18))+$G$18</f>
        <v>0.11111111111111112</v>
      </c>
      <c r="I38" s="53">
        <f>((($I$54-$I$18)/($B$54-$B$18))*($B38-$B$18))+$I$18</f>
        <v>60</v>
      </c>
      <c r="J38" s="53">
        <f>((($J$54-$J$18)/($B$54-$B$18))*($B38-$B$18))+$J$18</f>
        <v>20</v>
      </c>
      <c r="K38" s="53">
        <f>((($K$54-$K$18)/($B$54-$B$18))*($B38-$B$18))+$K$18</f>
        <v>40</v>
      </c>
      <c r="S38">
        <v>1</v>
      </c>
      <c r="T38" s="228">
        <f>G15</f>
        <v>0</v>
      </c>
      <c r="U38" s="229">
        <f>G16</f>
        <v>0.3</v>
      </c>
      <c r="V38" s="229">
        <f>G17</f>
        <v>0.7</v>
      </c>
      <c r="W38" s="230">
        <f>G18</f>
        <v>0</v>
      </c>
    </row>
    <row r="39" spans="2:23" x14ac:dyDescent="0.25">
      <c r="B39">
        <v>7</v>
      </c>
      <c r="C39" t="s">
        <v>67</v>
      </c>
      <c r="E39" s="19">
        <f>((($E$51-$E$15)/($B$51-$B$15))*($B39-$B$15))+$E$15</f>
        <v>0</v>
      </c>
      <c r="F39" s="19">
        <f>((($F$51-$F$15)/($B$51-$B$15))*($B39-$B$15))+$F$15</f>
        <v>0.05</v>
      </c>
      <c r="G39" s="19">
        <f>((($G$51-$G$15)/($B$51-$B$15))*($B39-$B$15))+$G$15</f>
        <v>0</v>
      </c>
      <c r="I39" s="53">
        <f>((($I$51-$I$15)/($B$51-$B$15))*($B39-$B$15))+$I$15</f>
        <v>50</v>
      </c>
      <c r="J39" s="53">
        <f>((($J$51-$J$15)/($B$51-$B$15))*($B39-$B$15))+$J$15</f>
        <v>100</v>
      </c>
      <c r="K39" s="53">
        <f>((($K$51-$K$15)/($B$51-$B$15))*($B39-$B$15))+$K$15</f>
        <v>5</v>
      </c>
      <c r="S39">
        <v>2</v>
      </c>
      <c r="T39" s="82">
        <f>T$38+((T$47-T$38)/($S$47-$S$38)*($S39-$S$38))</f>
        <v>0</v>
      </c>
      <c r="U39" s="82">
        <f t="shared" ref="U39:W46" si="6">U$38+((U$47-U$38)/($S$47-$S$38)*($S39-$S$38))</f>
        <v>0.3</v>
      </c>
      <c r="V39" s="82">
        <f t="shared" si="6"/>
        <v>0.6777777777777777</v>
      </c>
      <c r="W39" s="82">
        <f t="shared" si="6"/>
        <v>2.2222222222222223E-2</v>
      </c>
    </row>
    <row r="40" spans="2:23" x14ac:dyDescent="0.25">
      <c r="B40">
        <v>7</v>
      </c>
      <c r="C40" t="s">
        <v>66</v>
      </c>
      <c r="E40" s="19">
        <f>((($E$52-$E$16)/($B$52-$B$16))*($B40-$B$16))+$E$16</f>
        <v>0.8</v>
      </c>
      <c r="F40" s="19">
        <f>((($F$52-$F$16)/($B$52-$B$16))*($B40-$B$16))+$F$16</f>
        <v>0.7</v>
      </c>
      <c r="G40" s="19">
        <f>((($G$52-$G$16)/($B$52-$B$16))*($B40-$B$16))+$G$16</f>
        <v>0.3</v>
      </c>
      <c r="I40" s="53">
        <f>((($I$52-$I$16)/($B$52-$B$16))*($B40-$B$16))+$I$16</f>
        <v>100</v>
      </c>
      <c r="J40" s="53">
        <f>((($J$52-$J$16)/($B$51-$B$16))*($B40-$B$16))+$J$16</f>
        <v>400</v>
      </c>
      <c r="K40" s="53">
        <f>((($K$52-$K$16)/($B$52-$B$16))*($B40-$B$16))+$K$16</f>
        <v>0</v>
      </c>
      <c r="S40">
        <v>3</v>
      </c>
      <c r="T40" s="82">
        <f t="shared" ref="T40:T46" si="7">T$38+((T$47-T$38)/($S$47-$S$38)*($S40-$S$38))</f>
        <v>0</v>
      </c>
      <c r="U40" s="82">
        <f t="shared" si="6"/>
        <v>0.3</v>
      </c>
      <c r="V40" s="82">
        <f t="shared" si="6"/>
        <v>0.65555555555555556</v>
      </c>
      <c r="W40" s="82">
        <f t="shared" si="6"/>
        <v>4.4444444444444446E-2</v>
      </c>
    </row>
    <row r="41" spans="2:23" x14ac:dyDescent="0.25">
      <c r="B41">
        <v>7</v>
      </c>
      <c r="C41" t="s">
        <v>68</v>
      </c>
      <c r="E41" s="19">
        <f>((($E$53-$E$17)/($B$53-$B$17))*($B41-$B$17))+$E$17</f>
        <v>0.15</v>
      </c>
      <c r="F41" s="19">
        <f>((($F$53-$F$17)/($B$53-$B$17))*($B41-$B$17))+$F$17</f>
        <v>0.15</v>
      </c>
      <c r="G41" s="19">
        <f>((($G$53-$G$17)/($B$53-$B$17))*($B41-$B$17))+$G$17</f>
        <v>0.56666666666666665</v>
      </c>
      <c r="I41" s="53">
        <f>((($I$53-$I$17)/($B$53-$B$17))*($B41-$B$17))+$I$17</f>
        <v>250</v>
      </c>
      <c r="J41" s="53">
        <f>((($J$53-$J$17)/($B$53-$B$17))*($B41-$B$17))+$J$17</f>
        <v>20</v>
      </c>
      <c r="K41" s="53">
        <f>((($K$53-$K$17)/($B$53-$B$17))*($B41-$B$17))+$K$17</f>
        <v>0</v>
      </c>
      <c r="S41">
        <v>4</v>
      </c>
      <c r="T41" s="82">
        <f t="shared" si="7"/>
        <v>0</v>
      </c>
      <c r="U41" s="82">
        <f t="shared" si="6"/>
        <v>0.3</v>
      </c>
      <c r="V41" s="82">
        <f t="shared" si="6"/>
        <v>0.6333333333333333</v>
      </c>
      <c r="W41" s="82">
        <f t="shared" si="6"/>
        <v>6.6666666666666666E-2</v>
      </c>
    </row>
    <row r="42" spans="2:23" x14ac:dyDescent="0.25">
      <c r="B42">
        <v>7</v>
      </c>
      <c r="C42" t="s">
        <v>69</v>
      </c>
      <c r="E42" s="19">
        <f>((($E$54-$E$18)/($B$54-$B$18))*($B42-$B$18))+$E$18</f>
        <v>0.05</v>
      </c>
      <c r="F42" s="19">
        <f>((($F$54-$F$18)/($B$54-$B$18))*($B42-$B$18))+$F$18</f>
        <v>0.1</v>
      </c>
      <c r="G42" s="19">
        <f>((($G$54-$G$18)/($B$54-$B$18))*($B42-$B$18))+$G$18</f>
        <v>0.13333333333333333</v>
      </c>
      <c r="I42" s="53">
        <f>((($I$54-$I$18)/($B$54-$B$18))*($B42-$B$18))+$I$18</f>
        <v>60</v>
      </c>
      <c r="J42" s="53">
        <f>((($J$54-$J$18)/($B$54-$B$18))*($B42-$B$18))+$J$18</f>
        <v>20</v>
      </c>
      <c r="K42" s="53">
        <f>((($K$54-$K$18)/($B$54-$B$18))*($B42-$B$18))+$K$18</f>
        <v>40</v>
      </c>
      <c r="S42">
        <v>5</v>
      </c>
      <c r="T42" s="82">
        <f t="shared" si="7"/>
        <v>0</v>
      </c>
      <c r="U42" s="82">
        <f t="shared" si="6"/>
        <v>0.3</v>
      </c>
      <c r="V42" s="82">
        <f t="shared" si="6"/>
        <v>0.61111111111111105</v>
      </c>
      <c r="W42" s="82">
        <f t="shared" si="6"/>
        <v>8.8888888888888892E-2</v>
      </c>
    </row>
    <row r="43" spans="2:23" x14ac:dyDescent="0.25">
      <c r="B43">
        <v>8</v>
      </c>
      <c r="C43" t="s">
        <v>67</v>
      </c>
      <c r="E43" s="19">
        <f>((($E$51-$E$15)/($B$51-$B$15))*($B43-$B$15))+$E$15</f>
        <v>0</v>
      </c>
      <c r="F43" s="19">
        <f>((($F$51-$F$15)/($B$51-$B$15))*($B43-$B$15))+$F$15</f>
        <v>0.05</v>
      </c>
      <c r="G43" s="19">
        <f>((($G$51-$G$15)/($B$51-$B$15))*($B43-$B$15))+$G$15</f>
        <v>0</v>
      </c>
      <c r="I43" s="53">
        <f>((($I$51-$I$15)/($B$51-$B$15))*($B43-$B$15))+$I$15</f>
        <v>50</v>
      </c>
      <c r="J43" s="53">
        <f>((($J$51-$J$15)/($B$51-$B$15))*($B43-$B$15))+$J$15</f>
        <v>100</v>
      </c>
      <c r="K43" s="53">
        <f>((($K$51-$K$15)/($B$51-$B$15))*($B43-$B$15))+$K$15</f>
        <v>5</v>
      </c>
      <c r="S43">
        <v>6</v>
      </c>
      <c r="T43" s="82">
        <f t="shared" si="7"/>
        <v>0</v>
      </c>
      <c r="U43" s="82">
        <f t="shared" si="6"/>
        <v>0.3</v>
      </c>
      <c r="V43" s="82">
        <f t="shared" si="6"/>
        <v>0.58888888888888891</v>
      </c>
      <c r="W43" s="82">
        <f t="shared" si="6"/>
        <v>0.11111111111111112</v>
      </c>
    </row>
    <row r="44" spans="2:23" x14ac:dyDescent="0.25">
      <c r="B44">
        <v>8</v>
      </c>
      <c r="C44" t="s">
        <v>66</v>
      </c>
      <c r="E44" s="19">
        <f>((($E$52-$E$16)/($B$52-$B$16))*($B44-$B$16))+$E$16</f>
        <v>0.8</v>
      </c>
      <c r="F44" s="19">
        <f>((($F$52-$F$16)/($B$52-$B$16))*($B44-$B$16))+$F$16</f>
        <v>0.7</v>
      </c>
      <c r="G44" s="19">
        <f>((($G$52-$G$16)/($B$52-$B$16))*($B44-$B$16))+$G$16</f>
        <v>0.3</v>
      </c>
      <c r="I44" s="53">
        <f>((($I$52-$I$16)/($B$52-$B$16))*($B44-$B$16))+$I$16</f>
        <v>100</v>
      </c>
      <c r="J44" s="53">
        <f>((($J$52-$J$16)/($B$51-$B$16))*($B44-$B$16))+$J$16</f>
        <v>400</v>
      </c>
      <c r="K44" s="53">
        <f>((($K$52-$K$16)/($B$52-$B$16))*($B44-$B$16))+$K$16</f>
        <v>0</v>
      </c>
      <c r="S44">
        <v>7</v>
      </c>
      <c r="T44" s="82">
        <f t="shared" si="7"/>
        <v>0</v>
      </c>
      <c r="U44" s="82">
        <f t="shared" si="6"/>
        <v>0.3</v>
      </c>
      <c r="V44" s="82">
        <f t="shared" si="6"/>
        <v>0.56666666666666665</v>
      </c>
      <c r="W44" s="82">
        <f t="shared" si="6"/>
        <v>0.13333333333333333</v>
      </c>
    </row>
    <row r="45" spans="2:23" x14ac:dyDescent="0.25">
      <c r="B45">
        <v>8</v>
      </c>
      <c r="C45" t="s">
        <v>68</v>
      </c>
      <c r="E45" s="19">
        <f>((($E$53-$E$17)/($B$53-$B$17))*($B45-$B$17))+$E$17</f>
        <v>0.15</v>
      </c>
      <c r="F45" s="19">
        <f>((($F$53-$F$17)/($B$53-$B$17))*($B45-$B$17))+$F$17</f>
        <v>0.15</v>
      </c>
      <c r="G45" s="19">
        <f>((($G$53-$G$17)/($B$53-$B$17))*($B45-$B$17))+$G$17</f>
        <v>0.54444444444444451</v>
      </c>
      <c r="I45" s="53">
        <f>((($I$53-$I$17)/($B$53-$B$17))*($B45-$B$17))+$I$17</f>
        <v>250</v>
      </c>
      <c r="J45" s="53">
        <f>((($J$53-$J$17)/($B$53-$B$17))*($B45-$B$17))+$J$17</f>
        <v>20</v>
      </c>
      <c r="K45" s="53">
        <f>((($K$53-$K$17)/($B$53-$B$17))*($B45-$B$17))+$K$17</f>
        <v>0</v>
      </c>
      <c r="S45">
        <v>8</v>
      </c>
      <c r="T45" s="82">
        <f t="shared" si="7"/>
        <v>0</v>
      </c>
      <c r="U45" s="82">
        <f t="shared" si="6"/>
        <v>0.3</v>
      </c>
      <c r="V45" s="82">
        <f t="shared" si="6"/>
        <v>0.54444444444444451</v>
      </c>
      <c r="W45" s="82">
        <f t="shared" si="6"/>
        <v>0.15555555555555556</v>
      </c>
    </row>
    <row r="46" spans="2:23" x14ac:dyDescent="0.25">
      <c r="B46">
        <v>8</v>
      </c>
      <c r="C46" t="s">
        <v>69</v>
      </c>
      <c r="E46" s="19">
        <f>((($E$54-$E$18)/($B$54-$B$18))*($B46-$B$18))+$E$18</f>
        <v>0.05</v>
      </c>
      <c r="F46" s="19">
        <f>((($F$54-$F$18)/($B$54-$B$18))*($B46-$B$18))+$F$18</f>
        <v>0.1</v>
      </c>
      <c r="G46" s="19">
        <f>((($G$54-$G$18)/($B$54-$B$18))*($B46-$B$18))+$G$18</f>
        <v>0.15555555555555556</v>
      </c>
      <c r="I46" s="53">
        <f>((($I$54-$I$18)/($B$54-$B$18))*($B46-$B$18))+$I$18</f>
        <v>60</v>
      </c>
      <c r="J46" s="53">
        <f>((($J$54-$J$18)/($B$54-$B$18))*($B46-$B$18))+$J$18</f>
        <v>20</v>
      </c>
      <c r="K46" s="53">
        <f>((($K$54-$K$18)/($B$54-$B$18))*($B46-$B$18))+$K$18</f>
        <v>40</v>
      </c>
      <c r="S46">
        <v>9</v>
      </c>
      <c r="T46" s="82">
        <f t="shared" si="7"/>
        <v>0</v>
      </c>
      <c r="U46" s="82">
        <f t="shared" si="6"/>
        <v>0.3</v>
      </c>
      <c r="V46" s="82">
        <f t="shared" si="6"/>
        <v>0.52222222222222225</v>
      </c>
      <c r="W46" s="82">
        <f t="shared" si="6"/>
        <v>0.17777777777777778</v>
      </c>
    </row>
    <row r="47" spans="2:23" x14ac:dyDescent="0.25">
      <c r="B47">
        <v>9</v>
      </c>
      <c r="C47" t="s">
        <v>67</v>
      </c>
      <c r="E47" s="19">
        <f>((($E$51-$E$15)/($B$51-$B$15))*($B47-$B$15))+$E$15</f>
        <v>0</v>
      </c>
      <c r="F47" s="19">
        <f>((($F$51-$F$15)/($B$51-$B$15))*($B47-$B$15))+$F$15</f>
        <v>0.05</v>
      </c>
      <c r="G47" s="19">
        <f>((($G$51-$G$15)/($B$51-$B$15))*($B47-$B$15))+$G$15</f>
        <v>0</v>
      </c>
      <c r="I47" s="53">
        <f>((($I$51-$I$15)/($B$51-$B$15))*($B47-$B$15))+$I$15</f>
        <v>50</v>
      </c>
      <c r="J47" s="53">
        <f>((($J$51-$J$15)/($B$51-$B$15))*($B47-$B$15))+$J$15</f>
        <v>100</v>
      </c>
      <c r="K47" s="53">
        <f>((($K$51-$K$15)/($B$51-$B$15))*($B47-$B$15))+$K$15</f>
        <v>5</v>
      </c>
      <c r="S47">
        <v>10</v>
      </c>
      <c r="T47" s="228">
        <f>G51</f>
        <v>0</v>
      </c>
      <c r="U47" s="229">
        <f>G52</f>
        <v>0.3</v>
      </c>
      <c r="V47" s="229">
        <f>G53</f>
        <v>0.5</v>
      </c>
      <c r="W47" s="230">
        <f>G54</f>
        <v>0.2</v>
      </c>
    </row>
    <row r="48" spans="2:23" x14ac:dyDescent="0.25">
      <c r="B48">
        <v>9</v>
      </c>
      <c r="C48" t="s">
        <v>66</v>
      </c>
      <c r="E48" s="19">
        <f>((($E$52-$E$16)/($B$52-$B$16))*($B48-$B$16))+$E$16</f>
        <v>0.8</v>
      </c>
      <c r="F48" s="19">
        <f>((($F$52-$F$16)/($B$52-$B$16))*($B48-$B$16))+$F$16</f>
        <v>0.7</v>
      </c>
      <c r="G48" s="19">
        <f>((($G$52-$G$16)/($B$52-$B$16))*($B48-$B$16))+$G$16</f>
        <v>0.3</v>
      </c>
      <c r="I48" s="53">
        <f>((($I$52-$I$16)/($B$52-$B$16))*($B48-$B$16))+$I$16</f>
        <v>100</v>
      </c>
      <c r="J48" s="53">
        <f>((($J$52-$J$16)/($B$51-$B$16))*($B48-$B$16))+$J$16</f>
        <v>400</v>
      </c>
      <c r="K48" s="53">
        <f>((($K$52-$K$16)/($B$52-$B$16))*($B48-$B$16))+$K$16</f>
        <v>0</v>
      </c>
    </row>
    <row r="49" spans="2:11" x14ac:dyDescent="0.25">
      <c r="B49">
        <v>9</v>
      </c>
      <c r="C49" t="s">
        <v>68</v>
      </c>
      <c r="E49" s="19">
        <f>((($E$53-$E$17)/($B$53-$B$17))*($B49-$B$17))+$E$17</f>
        <v>0.15</v>
      </c>
      <c r="F49" s="19">
        <f>((($F$53-$F$17)/($B$53-$B$17))*($B49-$B$17))+$F$17</f>
        <v>0.15</v>
      </c>
      <c r="G49" s="19">
        <f>((($G$53-$G$17)/($B$53-$B$17))*($B49-$B$17))+$G$17</f>
        <v>0.52222222222222225</v>
      </c>
      <c r="I49" s="53">
        <f>((($I$53-$I$17)/($B$53-$B$17))*($B49-$B$17))+$I$17</f>
        <v>250</v>
      </c>
      <c r="J49" s="53">
        <f>((($J$53-$J$17)/($B$53-$B$17))*($B49-$B$17))+$J$17</f>
        <v>20</v>
      </c>
      <c r="K49" s="53">
        <f>((($K$53-$K$17)/($B$53-$B$17))*($B49-$B$17))+$K$17</f>
        <v>0</v>
      </c>
    </row>
    <row r="50" spans="2:11" x14ac:dyDescent="0.25">
      <c r="B50">
        <v>9</v>
      </c>
      <c r="C50" t="s">
        <v>69</v>
      </c>
      <c r="E50" s="19">
        <f>((($E$54-$E$18)/($B$54-$B$18))*($B50-$B$18))+$E$18</f>
        <v>0.05</v>
      </c>
      <c r="F50" s="19">
        <f>((($F$54-$F$18)/($B$54-$B$18))*($B50-$B$18))+$F$18</f>
        <v>0.1</v>
      </c>
      <c r="G50" s="19">
        <f>((($G$54-$G$18)/($B$54-$B$18))*($B50-$B$18))+$G$18</f>
        <v>0.17777777777777778</v>
      </c>
      <c r="I50" s="53">
        <f>((($I$54-$I$18)/($B$54-$B$18))*($B50-$B$18))+$I$18</f>
        <v>60</v>
      </c>
      <c r="J50" s="53">
        <f>((($J$54-$J$18)/($B$54-$B$18))*($B50-$B$18))+$J$18</f>
        <v>20</v>
      </c>
      <c r="K50" s="53">
        <f>((($K$54-$K$18)/($B$54-$B$18))*($B50-$B$18))+$K$18</f>
        <v>40</v>
      </c>
    </row>
    <row r="51" spans="2:11" x14ac:dyDescent="0.25">
      <c r="B51">
        <v>10</v>
      </c>
      <c r="C51" t="s">
        <v>67</v>
      </c>
      <c r="E51" s="65">
        <v>0</v>
      </c>
      <c r="F51" s="65">
        <v>0.05</v>
      </c>
      <c r="G51" s="65">
        <v>0</v>
      </c>
      <c r="I51" s="64">
        <v>50</v>
      </c>
      <c r="J51" s="64">
        <v>100</v>
      </c>
      <c r="K51" s="64">
        <v>5</v>
      </c>
    </row>
    <row r="52" spans="2:11" x14ac:dyDescent="0.25">
      <c r="B52">
        <v>10</v>
      </c>
      <c r="C52" t="s">
        <v>66</v>
      </c>
      <c r="E52" s="65">
        <v>0.8</v>
      </c>
      <c r="F52" s="65">
        <v>0.7</v>
      </c>
      <c r="G52" s="65">
        <v>0.3</v>
      </c>
      <c r="I52" s="64">
        <v>100</v>
      </c>
      <c r="J52" s="64">
        <v>400</v>
      </c>
      <c r="K52" s="64">
        <v>0</v>
      </c>
    </row>
    <row r="53" spans="2:11" x14ac:dyDescent="0.25">
      <c r="B53">
        <v>10</v>
      </c>
      <c r="C53" t="s">
        <v>68</v>
      </c>
      <c r="E53" s="65">
        <v>0.15</v>
      </c>
      <c r="F53" s="65">
        <v>0.15</v>
      </c>
      <c r="G53" s="65">
        <v>0.5</v>
      </c>
      <c r="I53" s="64">
        <v>250</v>
      </c>
      <c r="J53" s="64">
        <v>20</v>
      </c>
      <c r="K53" s="64">
        <v>0</v>
      </c>
    </row>
    <row r="54" spans="2:11" x14ac:dyDescent="0.25">
      <c r="B54">
        <v>10</v>
      </c>
      <c r="C54" t="s">
        <v>69</v>
      </c>
      <c r="E54" s="65">
        <v>0.05</v>
      </c>
      <c r="F54" s="65">
        <v>0.1</v>
      </c>
      <c r="G54" s="65">
        <v>0.2</v>
      </c>
      <c r="I54" s="64">
        <v>60</v>
      </c>
      <c r="J54" s="64">
        <v>20</v>
      </c>
      <c r="K54" s="64">
        <v>40</v>
      </c>
    </row>
  </sheetData>
  <pageMargins left="0.7" right="0.7" top="0.75" bottom="0.75" header="0.3" footer="0.3"/>
  <pageSetup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CB78C5-F8B3-4350-8C4D-139CD4C412B1}">
  <dimension ref="A1:AB56"/>
  <sheetViews>
    <sheetView zoomScale="115" zoomScaleNormal="115" workbookViewId="0"/>
  </sheetViews>
  <sheetFormatPr defaultRowHeight="15" x14ac:dyDescent="0.25"/>
  <sheetData>
    <row r="1" spans="1:28" x14ac:dyDescent="0.25">
      <c r="B1" s="5" t="s">
        <v>118</v>
      </c>
      <c r="C1" s="5"/>
      <c r="D1" s="5"/>
      <c r="E1" s="88" t="s">
        <v>119</v>
      </c>
      <c r="F1" s="83"/>
      <c r="G1" s="83"/>
      <c r="H1" s="5" t="s">
        <v>95</v>
      </c>
      <c r="I1" s="5"/>
      <c r="J1" s="5"/>
      <c r="K1" s="5"/>
      <c r="L1" s="5"/>
      <c r="M1" s="5" t="s">
        <v>96</v>
      </c>
      <c r="N1" s="5"/>
      <c r="O1" s="5"/>
      <c r="P1" s="5"/>
      <c r="Q1" s="5"/>
      <c r="R1" s="5" t="s">
        <v>98</v>
      </c>
      <c r="S1" s="5"/>
      <c r="V1" s="5" t="s">
        <v>99</v>
      </c>
      <c r="W1" s="5"/>
      <c r="X1" s="5"/>
      <c r="Y1" s="5"/>
      <c r="Z1" s="5" t="s">
        <v>100</v>
      </c>
      <c r="AA1" s="5"/>
      <c r="AB1" s="5"/>
    </row>
    <row r="2" spans="1:28" x14ac:dyDescent="0.25">
      <c r="B2" s="5" t="s">
        <v>92</v>
      </c>
      <c r="C2" s="5" t="s">
        <v>89</v>
      </c>
      <c r="D2" s="5"/>
      <c r="E2" s="5" t="s">
        <v>92</v>
      </c>
      <c r="F2" s="5" t="s">
        <v>89</v>
      </c>
      <c r="G2" s="84"/>
      <c r="H2" s="5" t="s">
        <v>38</v>
      </c>
      <c r="I2" s="5" t="s">
        <v>40</v>
      </c>
      <c r="J2" s="5" t="s">
        <v>39</v>
      </c>
      <c r="K2" s="5"/>
      <c r="L2" s="5"/>
      <c r="M2" s="5" t="s">
        <v>38</v>
      </c>
      <c r="N2" s="5" t="s">
        <v>40</v>
      </c>
      <c r="O2" s="5" t="s">
        <v>39</v>
      </c>
      <c r="P2" s="5"/>
      <c r="Q2" s="5"/>
      <c r="R2" s="5" t="s">
        <v>74</v>
      </c>
      <c r="S2" s="5" t="s">
        <v>75</v>
      </c>
      <c r="V2" s="5" t="s">
        <v>38</v>
      </c>
      <c r="W2" s="5" t="s">
        <v>40</v>
      </c>
      <c r="X2" s="5" t="s">
        <v>39</v>
      </c>
      <c r="Y2" s="5"/>
      <c r="Z2" s="5" t="s">
        <v>38</v>
      </c>
      <c r="AA2" s="5" t="s">
        <v>40</v>
      </c>
      <c r="AB2" s="5" t="s">
        <v>39</v>
      </c>
    </row>
    <row r="3" spans="1:28" x14ac:dyDescent="0.25">
      <c r="A3">
        <v>1</v>
      </c>
      <c r="B3" s="65">
        <v>0.75</v>
      </c>
      <c r="C3" s="86">
        <f>(1-B3)</f>
        <v>0.25</v>
      </c>
      <c r="D3" s="5"/>
      <c r="E3" s="65">
        <v>0.8</v>
      </c>
      <c r="F3" s="89">
        <f>(1-E3)</f>
        <v>0.19999999999999996</v>
      </c>
      <c r="G3" s="84"/>
      <c r="H3" s="29">
        <f>($B3*Substitution_residential!S18)+($C3*Substitution_commercial!T18)</f>
        <v>125.64500000000001</v>
      </c>
      <c r="I3" s="29">
        <f>($B3*Substitution_residential!T18)+($C3*Substitution_commercial!U18)</f>
        <v>284.07687500000003</v>
      </c>
      <c r="J3" s="29">
        <f>($B3*Substitution_residential!U18)+($C3*Substitution_commercial!V18)</f>
        <v>7.556375000000001</v>
      </c>
      <c r="K3" s="5"/>
      <c r="L3" s="5"/>
      <c r="M3" s="29">
        <f>($E3*Substitution_residential!S18)+($F3*Substitution_commercial!T18)</f>
        <v>123.52800000000001</v>
      </c>
      <c r="N3" s="29">
        <f>($E3*Substitution_residential!T18)+($F3*Substitution_commercial!U18)</f>
        <v>287.68200000000002</v>
      </c>
      <c r="O3" s="29">
        <f>($E3*Substitution_residential!U18)+($F3*Substitution_commercial!V18)</f>
        <v>7.9493000000000009</v>
      </c>
      <c r="P3" s="5"/>
      <c r="Q3" s="5"/>
      <c r="R3" s="73">
        <f>inflow_driven_model!BL4</f>
        <v>1000</v>
      </c>
      <c r="S3" s="73">
        <f>R3*5</f>
        <v>5000</v>
      </c>
      <c r="T3" s="5"/>
      <c r="U3" s="5"/>
      <c r="V3" s="73">
        <f>$R3*H3</f>
        <v>125645.00000000001</v>
      </c>
      <c r="W3" s="73">
        <f t="shared" ref="W3:X3" si="0">$R3*I3</f>
        <v>284076.87500000006</v>
      </c>
      <c r="X3" s="73">
        <f t="shared" si="0"/>
        <v>7556.3750000000009</v>
      </c>
      <c r="Y3" s="5"/>
      <c r="Z3" s="5">
        <f>$S3*M3</f>
        <v>617640</v>
      </c>
      <c r="AA3" s="5">
        <f t="shared" ref="AA3:AB3" si="1">$S3*N3</f>
        <v>1438410</v>
      </c>
      <c r="AB3" s="5">
        <f t="shared" si="1"/>
        <v>39746.500000000007</v>
      </c>
    </row>
    <row r="4" spans="1:28" x14ac:dyDescent="0.25">
      <c r="A4">
        <v>2</v>
      </c>
      <c r="B4" s="86">
        <f>((($B$12-$B$3)/($A$12-$A$3))*($A4-$A$3))+$B$3</f>
        <v>0.73333333333333328</v>
      </c>
      <c r="C4" s="86">
        <f t="shared" ref="C4:C12" si="2">(1-B4)</f>
        <v>0.26666666666666672</v>
      </c>
      <c r="D4" s="5"/>
      <c r="E4" s="86">
        <f>((($E$12-$E$3)/($A$12-$A$3))*($A4-$A$3))+$E$3</f>
        <v>0.8</v>
      </c>
      <c r="F4" s="89">
        <f t="shared" ref="F4:F12" si="3">(1-E4)</f>
        <v>0.19999999999999996</v>
      </c>
      <c r="G4" s="84"/>
      <c r="H4" s="29">
        <f>($B4*Substitution_residential!S19)+($C4*Substitution_commercial!T19)</f>
        <v>128.01042770919068</v>
      </c>
      <c r="I4" s="29">
        <f>($B4*Substitution_residential!T19)+($C4*Substitution_commercial!U19)</f>
        <v>273.68000781893005</v>
      </c>
      <c r="J4" s="29">
        <f>($B4*Substitution_residential!U19)+($C4*Substitution_commercial!V19)</f>
        <v>8.1965037585733889</v>
      </c>
      <c r="K4" s="5"/>
      <c r="L4" s="5"/>
      <c r="M4" s="29">
        <f>($E4*Substitution_residential!S19)+($F4*Substitution_commercial!T19)</f>
        <v>125.38746995884775</v>
      </c>
      <c r="N4" s="29">
        <f>($E4*Substitution_residential!T19)+($F4*Substitution_commercial!U19)</f>
        <v>277.92162469135803</v>
      </c>
      <c r="O4" s="29">
        <f>($E4*Substitution_residential!U19)+($F4*Substitution_commercial!V19)</f>
        <v>8.7569603292181064</v>
      </c>
      <c r="P4" s="5"/>
      <c r="Q4" s="5"/>
      <c r="R4" s="73">
        <f>inflow_driven_model!BM4</f>
        <v>1006.0677183694022</v>
      </c>
      <c r="S4" s="73">
        <f t="shared" ref="S4:S12" si="4">R4*5</f>
        <v>5030.3385918470112</v>
      </c>
      <c r="T4" s="5"/>
      <c r="U4" s="5"/>
      <c r="V4" s="73">
        <f t="shared" ref="V4:V12" si="5">$R4*H4</f>
        <v>128787.15893287677</v>
      </c>
      <c r="W4" s="73">
        <f t="shared" ref="W4:W12" si="6">$R4*I4</f>
        <v>275340.6210297111</v>
      </c>
      <c r="X4" s="73">
        <f t="shared" ref="X4:X12" si="7">$R4*J4</f>
        <v>8246.2378349941591</v>
      </c>
      <c r="Y4" s="5"/>
      <c r="Z4" s="5">
        <f t="shared" ref="Z4:Z12" si="8">$S4*M4</f>
        <v>630741.42906804965</v>
      </c>
      <c r="AA4" s="5">
        <f t="shared" ref="AA4:AA12" si="9">$S4*N4</f>
        <v>1398039.8741937594</v>
      </c>
      <c r="AB4" s="5">
        <f t="shared" ref="AB4:AB12" si="10">$S4*O4</f>
        <v>44050.475491339152</v>
      </c>
    </row>
    <row r="5" spans="1:28" x14ac:dyDescent="0.25">
      <c r="A5">
        <v>3</v>
      </c>
      <c r="B5" s="86">
        <f t="shared" ref="B5:B11" si="11">((($B$12-$B$3)/($A$12-$A$3))*($A5-$A$3))+$B$3</f>
        <v>0.71666666666666667</v>
      </c>
      <c r="C5" s="86">
        <f t="shared" si="2"/>
        <v>0.28333333333333333</v>
      </c>
      <c r="D5" s="5"/>
      <c r="E5" s="86">
        <f t="shared" ref="E5:E11" si="12">((($E$12-$E$3)/($A$12-$A$3))*($A5-$A$3))+$E$3</f>
        <v>0.8</v>
      </c>
      <c r="F5" s="89">
        <f t="shared" si="3"/>
        <v>0.19999999999999996</v>
      </c>
      <c r="G5" s="84"/>
      <c r="H5" s="29">
        <f>($B5*Substitution_residential!S20)+($C5*Substitution_commercial!T20)</f>
        <v>130.19053645404665</v>
      </c>
      <c r="I5" s="29">
        <f>($B5*Substitution_residential!T20)+($C5*Substitution_commercial!U20)</f>
        <v>263.83516244855963</v>
      </c>
      <c r="J5" s="29">
        <f>($B5*Substitution_residential!U20)+($C5*Substitution_commercial!V20)</f>
        <v>8.8502665775034277</v>
      </c>
      <c r="K5" s="5"/>
      <c r="L5" s="5"/>
      <c r="M5" s="29">
        <f>($E5*Substitution_residential!S20)+($F5*Substitution_commercial!T20)</f>
        <v>127.16790288065843</v>
      </c>
      <c r="N5" s="29">
        <f>($E5*Substitution_residential!T20)+($F5*Substitution_commercial!U20)</f>
        <v>268.46199012345676</v>
      </c>
      <c r="O5" s="29">
        <f>($E5*Substitution_residential!U20)+($F5*Substitution_commercial!V20)</f>
        <v>9.5967984362139909</v>
      </c>
      <c r="P5" s="5"/>
      <c r="Q5" s="5"/>
      <c r="R5" s="73">
        <f>inflow_driven_model!BN4</f>
        <v>1010.3151212279832</v>
      </c>
      <c r="S5" s="73">
        <f t="shared" si="4"/>
        <v>5051.5756061399161</v>
      </c>
      <c r="T5" s="5"/>
      <c r="U5" s="5"/>
      <c r="V5" s="73">
        <f t="shared" si="5"/>
        <v>131533.4676203063</v>
      </c>
      <c r="W5" s="73">
        <f t="shared" si="6"/>
        <v>266556.65413342119</v>
      </c>
      <c r="X5" s="73">
        <f t="shared" si="7"/>
        <v>8941.5581501503439</v>
      </c>
      <c r="Y5" s="5"/>
      <c r="Z5" s="5">
        <f t="shared" si="8"/>
        <v>642398.27607590414</v>
      </c>
      <c r="AA5" s="5">
        <f t="shared" si="9"/>
        <v>1356156.0404834293</v>
      </c>
      <c r="AB5" s="5">
        <f t="shared" si="10"/>
        <v>48478.952877420292</v>
      </c>
    </row>
    <row r="6" spans="1:28" x14ac:dyDescent="0.25">
      <c r="A6">
        <v>4</v>
      </c>
      <c r="B6" s="86">
        <f t="shared" si="11"/>
        <v>0.7</v>
      </c>
      <c r="C6" s="86">
        <f t="shared" si="2"/>
        <v>0.30000000000000004</v>
      </c>
      <c r="D6" s="5"/>
      <c r="E6" s="86">
        <f t="shared" si="12"/>
        <v>0.8</v>
      </c>
      <c r="F6" s="89">
        <f t="shared" si="3"/>
        <v>0.19999999999999996</v>
      </c>
      <c r="G6" s="84"/>
      <c r="H6" s="29">
        <f>($B6*Substitution_residential!S21)+($C6*Substitution_commercial!T21)</f>
        <v>132.18254999999999</v>
      </c>
      <c r="I6" s="29">
        <f>($B6*Substitution_residential!T21)+($C6*Substitution_commercial!U21)</f>
        <v>254.52094999999997</v>
      </c>
      <c r="J6" s="29">
        <f>($B6*Substitution_residential!U21)+($C6*Substitution_commercial!V21)</f>
        <v>9.5166399999999989</v>
      </c>
      <c r="K6" s="5"/>
      <c r="L6" s="5"/>
      <c r="M6" s="29">
        <f>($E6*Substitution_residential!S21)+($F6*Substitution_commercial!T21)</f>
        <v>128.87053333333333</v>
      </c>
      <c r="N6" s="29">
        <f>($E6*Substitution_residential!T21)+($F6*Substitution_commercial!U21)</f>
        <v>259.30013333333335</v>
      </c>
      <c r="O6" s="29">
        <f>($E6*Substitution_residential!U21)+($F6*Substitution_commercial!V21)</f>
        <v>10.467826666666669</v>
      </c>
      <c r="P6" s="5"/>
      <c r="Q6" s="5"/>
      <c r="R6" s="73">
        <f>inflow_driven_model!BO4</f>
        <v>1012.1354367388041</v>
      </c>
      <c r="S6" s="73">
        <f t="shared" si="4"/>
        <v>5060.6771836940206</v>
      </c>
      <c r="T6" s="5"/>
      <c r="U6" s="5"/>
      <c r="V6" s="73">
        <f t="shared" si="5"/>
        <v>133786.64297349879</v>
      </c>
      <c r="W6" s="73">
        <f t="shared" si="6"/>
        <v>257609.67288742529</v>
      </c>
      <c r="X6" s="73">
        <f t="shared" si="7"/>
        <v>9632.1285826859712</v>
      </c>
      <c r="Y6" s="5"/>
      <c r="Z6" s="5">
        <f t="shared" si="8"/>
        <v>652172.16769047966</v>
      </c>
      <c r="AA6" s="5">
        <f t="shared" si="9"/>
        <v>1312234.2684888174</v>
      </c>
      <c r="AB6" s="5">
        <f t="shared" si="10"/>
        <v>52974.291574863848</v>
      </c>
    </row>
    <row r="7" spans="1:28" x14ac:dyDescent="0.25">
      <c r="A7">
        <v>5</v>
      </c>
      <c r="B7" s="86">
        <f t="shared" si="11"/>
        <v>0.68333333333333335</v>
      </c>
      <c r="C7" s="86">
        <f t="shared" si="2"/>
        <v>0.31666666666666665</v>
      </c>
      <c r="D7" s="5"/>
      <c r="E7" s="86">
        <f t="shared" si="12"/>
        <v>0.8</v>
      </c>
      <c r="F7" s="89">
        <f t="shared" si="3"/>
        <v>0.19999999999999996</v>
      </c>
      <c r="G7" s="84"/>
      <c r="H7" s="29">
        <f>($B7*Substitution_residential!S22)+($C7*Substitution_commercial!T22)</f>
        <v>133.98358923182442</v>
      </c>
      <c r="I7" s="29">
        <f>($B7*Substitution_residential!T22)+($C7*Substitution_commercial!U22)</f>
        <v>245.71622849794238</v>
      </c>
      <c r="J7" s="29">
        <f>($B7*Substitution_residential!U22)+($C7*Substitution_commercial!V22)</f>
        <v>10.194682873799726</v>
      </c>
      <c r="K7" s="5"/>
      <c r="L7" s="5"/>
      <c r="M7" s="29">
        <f>($E7*Substitution_residential!S22)+($F7*Substitution_commercial!T22)</f>
        <v>130.49659588477365</v>
      </c>
      <c r="N7" s="29">
        <f>($E7*Substitution_residential!T22)+($F7*Substitution_commercial!U22)</f>
        <v>250.43309135802468</v>
      </c>
      <c r="O7" s="29">
        <f>($E7*Substitution_residential!U22)+($F7*Substitution_commercial!V22)</f>
        <v>11.369057366255143</v>
      </c>
      <c r="P7" s="5"/>
      <c r="Q7" s="5"/>
      <c r="R7" s="73">
        <f>inflow_driven_model!BP4</f>
        <v>1012.1354367388041</v>
      </c>
      <c r="S7" s="73">
        <f t="shared" si="4"/>
        <v>5060.6771836940206</v>
      </c>
      <c r="T7" s="5"/>
      <c r="U7" s="5"/>
      <c r="V7" s="73">
        <f t="shared" si="5"/>
        <v>135609.53860298515</v>
      </c>
      <c r="W7" s="73">
        <f t="shared" si="6"/>
        <v>248698.10224457667</v>
      </c>
      <c r="X7" s="73">
        <f t="shared" si="7"/>
        <v>10318.399802886892</v>
      </c>
      <c r="Y7" s="5"/>
      <c r="Z7" s="5">
        <f t="shared" si="8"/>
        <v>660401.14534381311</v>
      </c>
      <c r="AA7" s="5">
        <f t="shared" si="9"/>
        <v>1267361.0314775158</v>
      </c>
      <c r="AB7" s="5">
        <f t="shared" si="10"/>
        <v>57535.129213515836</v>
      </c>
    </row>
    <row r="8" spans="1:28" x14ac:dyDescent="0.25">
      <c r="A8">
        <v>6</v>
      </c>
      <c r="B8" s="86">
        <f t="shared" si="11"/>
        <v>0.66666666666666663</v>
      </c>
      <c r="C8" s="86">
        <f t="shared" si="2"/>
        <v>0.33333333333333337</v>
      </c>
      <c r="D8" s="5"/>
      <c r="E8" s="86">
        <f t="shared" si="12"/>
        <v>0.8</v>
      </c>
      <c r="F8" s="89">
        <f t="shared" si="3"/>
        <v>0.19999999999999996</v>
      </c>
      <c r="G8" s="84"/>
      <c r="H8" s="29">
        <f>($B8*Substitution_residential!S23)+($C8*Substitution_commercial!T23)</f>
        <v>135.59067215363513</v>
      </c>
      <c r="I8" s="29">
        <f>($B8*Substitution_residential!T23)+($C8*Substitution_commercial!U23)</f>
        <v>237.40010288065844</v>
      </c>
      <c r="J8" s="29">
        <f>($B8*Substitution_residential!U23)+($C8*Substitution_commercial!V23)</f>
        <v>10.883536351165981</v>
      </c>
      <c r="K8" s="5"/>
      <c r="L8" s="5"/>
      <c r="M8" s="29">
        <f>($E8*Substitution_residential!S23)+($F8*Substitution_commercial!T23)</f>
        <v>132.04732510288068</v>
      </c>
      <c r="N8" s="29">
        <f>($E8*Substitution_residential!T23)+($F8*Substitution_commercial!U23)</f>
        <v>241.85790123456789</v>
      </c>
      <c r="O8" s="29">
        <f>($E8*Substitution_residential!U23)+($F8*Substitution_commercial!V23)</f>
        <v>12.299502880658437</v>
      </c>
      <c r="P8" s="5"/>
      <c r="Q8" s="5"/>
      <c r="R8" s="73">
        <f>inflow_driven_model!BQ4</f>
        <v>1009.7083493910428</v>
      </c>
      <c r="S8" s="73">
        <f t="shared" si="4"/>
        <v>5048.541746955214</v>
      </c>
      <c r="T8" s="5"/>
      <c r="U8" s="5"/>
      <c r="V8" s="73">
        <f t="shared" si="5"/>
        <v>136907.03377306895</v>
      </c>
      <c r="W8" s="73">
        <f t="shared" si="6"/>
        <v>239704.86602489339</v>
      </c>
      <c r="X8" s="73">
        <f t="shared" si="7"/>
        <v>10989.197524673216</v>
      </c>
      <c r="Y8" s="5"/>
      <c r="Z8" s="5">
        <f t="shared" si="8"/>
        <v>666646.43335566029</v>
      </c>
      <c r="AA8" s="5">
        <f t="shared" si="9"/>
        <v>1221029.711213687</v>
      </c>
      <c r="AB8" s="5">
        <f t="shared" si="10"/>
        <v>62094.55375980003</v>
      </c>
    </row>
    <row r="9" spans="1:28" x14ac:dyDescent="0.25">
      <c r="A9">
        <v>7</v>
      </c>
      <c r="B9" s="86">
        <f t="shared" si="11"/>
        <v>0.65</v>
      </c>
      <c r="C9" s="86">
        <f t="shared" si="2"/>
        <v>0.35</v>
      </c>
      <c r="D9" s="5"/>
      <c r="E9" s="86">
        <f t="shared" si="12"/>
        <v>0.8</v>
      </c>
      <c r="F9" s="89">
        <f t="shared" si="3"/>
        <v>0.19999999999999996</v>
      </c>
      <c r="G9" s="84"/>
      <c r="H9" s="29">
        <f>($B9*Substitution_residential!S24)+($C9*Substitution_commercial!T24)</f>
        <v>137.00071388888887</v>
      </c>
      <c r="I9" s="29">
        <f>($B9*Substitution_residential!T24)+($C9*Substitution_commercial!U24)</f>
        <v>229.55192499999998</v>
      </c>
      <c r="J9" s="29">
        <f>($B9*Substitution_residential!U24)+($C9*Substitution_commercial!V24)</f>
        <v>11.58242388888889</v>
      </c>
      <c r="K9" s="5"/>
      <c r="L9" s="5"/>
      <c r="M9" s="29">
        <f>($E9*Substitution_residential!S24)+($F9*Substitution_commercial!T24)</f>
        <v>133.52395555555555</v>
      </c>
      <c r="N9" s="29">
        <f>($E9*Substitution_residential!T24)+($F9*Substitution_commercial!U24)</f>
        <v>233.57160000000002</v>
      </c>
      <c r="O9" s="29">
        <f>($E9*Substitution_residential!U24)+($F9*Substitution_commercial!V24)</f>
        <v>13.258175555555557</v>
      </c>
      <c r="P9" s="5"/>
      <c r="Q9" s="5"/>
      <c r="R9" s="73">
        <f>inflow_driven_model!BR4</f>
        <v>1007.2812620432821</v>
      </c>
      <c r="S9" s="73">
        <f t="shared" si="4"/>
        <v>5036.4063102164109</v>
      </c>
      <c r="T9" s="5"/>
      <c r="U9" s="5"/>
      <c r="V9" s="73">
        <f t="shared" si="5"/>
        <v>137998.25198683058</v>
      </c>
      <c r="W9" s="73">
        <f t="shared" si="6"/>
        <v>231223.35271846483</v>
      </c>
      <c r="X9" s="73">
        <f t="shared" si="7"/>
        <v>11666.758552320262</v>
      </c>
      <c r="Y9" s="5"/>
      <c r="Z9" s="5">
        <f t="shared" si="8"/>
        <v>672480.89232505555</v>
      </c>
      <c r="AA9" s="5">
        <f t="shared" si="9"/>
        <v>1176361.4801273434</v>
      </c>
      <c r="AB9" s="5">
        <f t="shared" si="10"/>
        <v>66773.559029956974</v>
      </c>
    </row>
    <row r="10" spans="1:28" x14ac:dyDescent="0.25">
      <c r="A10">
        <v>8</v>
      </c>
      <c r="B10" s="86">
        <f t="shared" si="11"/>
        <v>0.6333333333333333</v>
      </c>
      <c r="C10" s="86">
        <f t="shared" si="2"/>
        <v>0.3666666666666667</v>
      </c>
      <c r="D10" s="5"/>
      <c r="E10" s="86">
        <f t="shared" si="12"/>
        <v>0.8</v>
      </c>
      <c r="F10" s="89">
        <f t="shared" si="3"/>
        <v>0.19999999999999996</v>
      </c>
      <c r="G10" s="84"/>
      <c r="H10" s="29">
        <f>($B10*Substitution_residential!S25)+($C10*Substitution_commercial!T25)</f>
        <v>138.21052668038408</v>
      </c>
      <c r="I10" s="29">
        <f>($B10*Substitution_residential!T25)+($C10*Substitution_commercial!U25)</f>
        <v>222.15129362139916</v>
      </c>
      <c r="J10" s="29">
        <f>($B10*Substitution_residential!U25)+($C10*Substitution_commercial!V25)</f>
        <v>12.29065124828532</v>
      </c>
      <c r="K10" s="5"/>
      <c r="L10" s="5"/>
      <c r="M10" s="29">
        <f>($E10*Substitution_residential!S25)+($F10*Substitution_commercial!T25)</f>
        <v>134.92772181069958</v>
      </c>
      <c r="N10" s="29">
        <f>($E10*Substitution_residential!T25)+($F10*Substitution_commercial!U25)</f>
        <v>225.57122469135803</v>
      </c>
      <c r="O10" s="29">
        <f>($E10*Substitution_residential!U25)+($F10*Substitution_commercial!V25)</f>
        <v>14.244087736625513</v>
      </c>
      <c r="P10" s="5"/>
      <c r="Q10" s="5"/>
      <c r="R10" s="73">
        <f>inflow_driven_model!BS4</f>
        <v>1004.8541746955216</v>
      </c>
      <c r="S10" s="73">
        <f t="shared" si="4"/>
        <v>5024.2708734776079</v>
      </c>
      <c r="T10" s="5"/>
      <c r="U10" s="5"/>
      <c r="V10" s="73">
        <f t="shared" si="5"/>
        <v>138881.42472165072</v>
      </c>
      <c r="W10" s="73">
        <f t="shared" si="6"/>
        <v>223229.65480947355</v>
      </c>
      <c r="X10" s="73">
        <f t="shared" si="7"/>
        <v>12350.312216566228</v>
      </c>
      <c r="Y10" s="5"/>
      <c r="Z10" s="5">
        <f t="shared" si="8"/>
        <v>677913.42271818721</v>
      </c>
      <c r="AA10" s="5">
        <f t="shared" si="9"/>
        <v>1133330.9341114631</v>
      </c>
      <c r="AB10" s="5">
        <f t="shared" si="10"/>
        <v>71566.155134387154</v>
      </c>
    </row>
    <row r="11" spans="1:28" x14ac:dyDescent="0.25">
      <c r="A11">
        <v>9</v>
      </c>
      <c r="B11" s="86">
        <f t="shared" si="11"/>
        <v>0.6166666666666667</v>
      </c>
      <c r="C11" s="86">
        <f t="shared" si="2"/>
        <v>0.3833333333333333</v>
      </c>
      <c r="D11" s="5"/>
      <c r="E11" s="86">
        <f t="shared" si="12"/>
        <v>0.8</v>
      </c>
      <c r="F11" s="89">
        <f t="shared" si="3"/>
        <v>0.19999999999999996</v>
      </c>
      <c r="G11" s="84"/>
      <c r="H11" s="29">
        <f>($B11*Substitution_residential!S26)+($C11*Substitution_commercial!T26)</f>
        <v>139.21681989026064</v>
      </c>
      <c r="I11" s="29">
        <f>($B11*Substitution_residential!T26)+($C11*Substitution_commercial!U26)</f>
        <v>215.17805442386833</v>
      </c>
      <c r="J11" s="29">
        <f>($B11*Substitution_residential!U26)+($C11*Substitution_commercial!V26)</f>
        <v>13.007606495198901</v>
      </c>
      <c r="K11" s="5"/>
      <c r="L11" s="5"/>
      <c r="M11" s="29">
        <f>($E11*Substitution_residential!S26)+($F11*Substitution_commercial!T26)</f>
        <v>136.25985843621399</v>
      </c>
      <c r="N11" s="29">
        <f>($E11*Substitution_residential!T26)+($F11*Substitution_commercial!U26)</f>
        <v>217.85381234567905</v>
      </c>
      <c r="O11" s="29">
        <f>($E11*Substitution_residential!U26)+($F11*Substitution_commercial!V26)</f>
        <v>15.256251769547324</v>
      </c>
      <c r="P11" s="5"/>
      <c r="Q11" s="5"/>
      <c r="R11" s="73">
        <f>inflow_driven_model!BT4</f>
        <v>1002.4270873477609</v>
      </c>
      <c r="S11" s="73">
        <f t="shared" si="4"/>
        <v>5012.1354367388049</v>
      </c>
      <c r="T11" s="5"/>
      <c r="U11" s="5"/>
      <c r="V11" s="73">
        <f t="shared" si="5"/>
        <v>139554.71127241181</v>
      </c>
      <c r="W11" s="73">
        <f t="shared" si="6"/>
        <v>215700.31035727632</v>
      </c>
      <c r="X11" s="73">
        <f t="shared" si="7"/>
        <v>13039.177092348051</v>
      </c>
      <c r="Y11" s="5"/>
      <c r="Z11" s="5">
        <f t="shared" si="8"/>
        <v>682952.86507316108</v>
      </c>
      <c r="AA11" s="5">
        <f t="shared" si="9"/>
        <v>1091912.8128864237</v>
      </c>
      <c r="AB11" s="5">
        <f t="shared" si="10"/>
        <v>76466.40012595724</v>
      </c>
    </row>
    <row r="12" spans="1:28" x14ac:dyDescent="0.25">
      <c r="A12">
        <v>10</v>
      </c>
      <c r="B12" s="65">
        <v>0.6</v>
      </c>
      <c r="C12" s="86">
        <f t="shared" si="2"/>
        <v>0.4</v>
      </c>
      <c r="D12" s="5"/>
      <c r="E12" s="65">
        <v>0.8</v>
      </c>
      <c r="F12" s="89">
        <f t="shared" si="3"/>
        <v>0.19999999999999996</v>
      </c>
      <c r="G12" s="5"/>
      <c r="H12" s="29">
        <f>($B12*Substitution_residential!S27)+($C12*Substitution_commercial!T27)</f>
        <v>140.01619999999997</v>
      </c>
      <c r="I12" s="29">
        <f>($B12*Substitution_residential!T27)+($C12*Substitution_commercial!U27)</f>
        <v>208.6123</v>
      </c>
      <c r="J12" s="29">
        <f>($B12*Substitution_residential!U27)+($C12*Substitution_commercial!V27)</f>
        <v>13.732760000000001</v>
      </c>
      <c r="K12" s="5"/>
      <c r="L12" s="5"/>
      <c r="M12" s="29">
        <f>($E12*Substitution_residential!S27)+($F12*Substitution_commercial!T27)</f>
        <v>137.52159999999998</v>
      </c>
      <c r="N12" s="29">
        <f>($E12*Substitution_residential!T27)+($F12*Substitution_commercial!U27)</f>
        <v>210.41640000000001</v>
      </c>
      <c r="O12" s="29">
        <f>($E12*Substitution_residential!U27)+($F12*Substitution_commercial!V27)</f>
        <v>16.293680000000002</v>
      </c>
      <c r="P12" s="5"/>
      <c r="Q12" s="5"/>
      <c r="R12" s="73">
        <f>inflow_driven_model!BU4</f>
        <v>1000</v>
      </c>
      <c r="S12" s="73">
        <f t="shared" si="4"/>
        <v>5000</v>
      </c>
      <c r="T12" s="5"/>
      <c r="U12" s="5"/>
      <c r="V12" s="73">
        <f t="shared" si="5"/>
        <v>140016.19999999998</v>
      </c>
      <c r="W12" s="73">
        <f t="shared" si="6"/>
        <v>208612.30000000002</v>
      </c>
      <c r="X12" s="73">
        <f t="shared" si="7"/>
        <v>13732.76</v>
      </c>
      <c r="Y12" s="5"/>
      <c r="Z12" s="5">
        <f t="shared" si="8"/>
        <v>687607.99999999988</v>
      </c>
      <c r="AA12" s="5">
        <f t="shared" si="9"/>
        <v>1052082</v>
      </c>
      <c r="AB12" s="5">
        <f t="shared" si="10"/>
        <v>81468.400000000009</v>
      </c>
    </row>
    <row r="13" spans="1:28" x14ac:dyDescent="0.25">
      <c r="B13" s="5"/>
      <c r="C13" s="5"/>
      <c r="D13" s="5"/>
      <c r="E13" s="83"/>
      <c r="F13" s="83"/>
      <c r="G13" s="83"/>
      <c r="H13" s="5"/>
      <c r="I13" s="5"/>
      <c r="J13" s="5"/>
      <c r="K13" s="5"/>
      <c r="L13" s="5"/>
      <c r="M13" s="5"/>
      <c r="N13" s="5"/>
      <c r="O13" s="5"/>
      <c r="P13" s="5"/>
      <c r="Q13" s="5"/>
      <c r="S13" s="5"/>
      <c r="T13" s="5"/>
      <c r="U13" s="5"/>
      <c r="V13" s="5"/>
      <c r="W13" s="5"/>
      <c r="X13" s="5"/>
      <c r="Y13" s="5"/>
      <c r="Z13" s="5"/>
      <c r="AA13" s="5"/>
      <c r="AB13" s="5"/>
    </row>
    <row r="14" spans="1:28" x14ac:dyDescent="0.25">
      <c r="B14" s="5"/>
      <c r="C14" s="5"/>
      <c r="D14" s="5"/>
      <c r="E14" s="5"/>
      <c r="F14" s="5"/>
      <c r="G14" s="5"/>
      <c r="H14" s="5"/>
      <c r="I14" s="5"/>
      <c r="J14" s="5"/>
      <c r="K14" s="5"/>
      <c r="L14" s="85"/>
      <c r="M14" s="5"/>
      <c r="N14" s="5"/>
      <c r="O14" s="5"/>
      <c r="P14" s="5"/>
      <c r="Q14" s="5"/>
      <c r="S14" s="5"/>
      <c r="T14" s="5"/>
      <c r="U14" s="5"/>
      <c r="V14" s="5"/>
      <c r="W14" s="5"/>
      <c r="X14" s="5"/>
      <c r="Y14" s="5"/>
      <c r="Z14" s="5"/>
      <c r="AA14" s="5"/>
      <c r="AB14" s="5"/>
    </row>
    <row r="15" spans="1:28" x14ac:dyDescent="0.25">
      <c r="B15" s="5"/>
      <c r="C15" s="5"/>
      <c r="D15" s="5"/>
      <c r="E15" s="86"/>
      <c r="G15" s="86"/>
      <c r="H15" s="29"/>
      <c r="I15" s="5"/>
      <c r="J15" s="29"/>
      <c r="K15" s="29"/>
      <c r="L15" s="29"/>
      <c r="M15" s="29"/>
      <c r="N15" s="29"/>
      <c r="O15" s="29"/>
      <c r="P15" s="29"/>
      <c r="Q15" s="29"/>
      <c r="R15" s="29"/>
      <c r="S15" s="29"/>
      <c r="T15" s="5"/>
      <c r="U15" s="5"/>
      <c r="V15" s="5"/>
      <c r="W15" s="5"/>
      <c r="X15" s="5"/>
      <c r="Y15" s="5"/>
      <c r="Z15" s="5"/>
      <c r="AA15" s="5"/>
      <c r="AB15" s="5"/>
    </row>
    <row r="16" spans="1:28" x14ac:dyDescent="0.25">
      <c r="B16" s="5"/>
      <c r="C16" s="5"/>
      <c r="D16" s="5"/>
      <c r="E16" s="86"/>
      <c r="G16" s="86"/>
      <c r="H16" s="29"/>
      <c r="I16" s="5"/>
      <c r="J16" s="5"/>
      <c r="K16" s="5"/>
      <c r="L16" s="5"/>
      <c r="M16" s="5"/>
      <c r="N16" s="5"/>
      <c r="O16" s="5"/>
      <c r="P16" s="5"/>
      <c r="Q16" s="5"/>
      <c r="R16" s="5"/>
      <c r="S16" s="5"/>
      <c r="T16" s="5"/>
      <c r="U16" s="5"/>
      <c r="V16" s="5"/>
      <c r="W16" s="5"/>
      <c r="X16" s="5"/>
      <c r="Y16" s="5"/>
      <c r="Z16" s="5"/>
      <c r="AA16" s="5"/>
      <c r="AB16" s="5"/>
    </row>
    <row r="17" spans="2:28" x14ac:dyDescent="0.25">
      <c r="B17" s="5"/>
      <c r="C17" s="5"/>
      <c r="D17" s="5"/>
      <c r="E17" s="86"/>
      <c r="G17" s="86"/>
      <c r="H17" s="29"/>
      <c r="I17" s="5"/>
      <c r="J17" s="5"/>
      <c r="K17" s="5"/>
      <c r="L17" s="5"/>
      <c r="M17" s="5"/>
      <c r="N17" s="5"/>
      <c r="O17" s="5"/>
      <c r="P17" s="5"/>
      <c r="Q17" s="5"/>
      <c r="R17" s="5"/>
      <c r="S17" s="5"/>
      <c r="T17" s="5"/>
      <c r="U17" s="5"/>
      <c r="V17" s="5"/>
      <c r="W17" s="5"/>
      <c r="X17" s="5"/>
      <c r="Y17" s="5"/>
      <c r="Z17" s="5"/>
      <c r="AA17" s="5"/>
      <c r="AB17" s="5"/>
    </row>
    <row r="18" spans="2:28" x14ac:dyDescent="0.25">
      <c r="B18" s="5"/>
      <c r="C18" s="5"/>
      <c r="D18" s="5"/>
      <c r="E18" s="86"/>
      <c r="G18" s="86"/>
      <c r="H18" s="29"/>
      <c r="I18" s="5"/>
      <c r="J18" s="5"/>
      <c r="K18" s="5"/>
      <c r="L18" s="5"/>
      <c r="M18" s="5"/>
      <c r="N18" s="5"/>
      <c r="O18" s="5"/>
      <c r="P18" s="5"/>
      <c r="Q18" s="5"/>
      <c r="R18" s="5"/>
      <c r="S18" s="5"/>
      <c r="T18" s="87"/>
      <c r="U18" s="87"/>
      <c r="V18" s="87"/>
      <c r="W18" s="5"/>
      <c r="X18" s="5"/>
      <c r="Y18" s="5"/>
      <c r="Z18" s="5"/>
      <c r="AA18" s="5"/>
      <c r="AB18" s="5"/>
    </row>
    <row r="19" spans="2:28" x14ac:dyDescent="0.25">
      <c r="B19" s="5"/>
      <c r="C19" s="5"/>
      <c r="D19" s="5"/>
      <c r="E19" s="30"/>
      <c r="G19" s="30"/>
      <c r="H19" s="29"/>
      <c r="I19" s="73"/>
      <c r="J19" s="73"/>
      <c r="K19" s="73"/>
      <c r="L19" s="5"/>
      <c r="M19" s="5"/>
      <c r="N19" s="5"/>
      <c r="O19" s="5"/>
      <c r="P19" s="5"/>
      <c r="Q19" s="5"/>
      <c r="R19" s="5"/>
      <c r="S19" s="5"/>
      <c r="T19" s="87"/>
      <c r="U19" s="87"/>
      <c r="V19" s="87"/>
      <c r="W19" s="5"/>
      <c r="X19" s="5"/>
      <c r="Y19" s="5"/>
      <c r="Z19" s="5"/>
      <c r="AA19" s="5"/>
      <c r="AB19" s="5"/>
    </row>
    <row r="20" spans="2:28" x14ac:dyDescent="0.25">
      <c r="B20" s="5"/>
      <c r="C20" s="5"/>
      <c r="D20" s="5"/>
      <c r="E20" s="30"/>
      <c r="G20" s="30"/>
      <c r="H20" s="29"/>
      <c r="I20" s="73"/>
      <c r="J20" s="73"/>
      <c r="K20" s="73"/>
      <c r="L20" s="5"/>
      <c r="M20" s="5"/>
      <c r="N20" s="5"/>
      <c r="O20" s="5"/>
      <c r="P20" s="5"/>
      <c r="Q20" s="5"/>
      <c r="R20" s="5"/>
      <c r="S20" s="5"/>
      <c r="T20" s="87"/>
      <c r="U20" s="87"/>
      <c r="V20" s="87"/>
      <c r="W20" s="5"/>
      <c r="X20" s="5"/>
      <c r="Y20" s="5"/>
      <c r="Z20" s="5"/>
      <c r="AA20" s="5"/>
      <c r="AB20" s="5"/>
    </row>
    <row r="21" spans="2:28" x14ac:dyDescent="0.25">
      <c r="B21" s="5"/>
      <c r="C21" s="5"/>
      <c r="D21" s="5"/>
      <c r="E21" s="30"/>
      <c r="G21" s="30"/>
      <c r="H21" s="29"/>
      <c r="I21" s="73"/>
      <c r="J21" s="73"/>
      <c r="K21" s="73"/>
      <c r="L21" s="5"/>
      <c r="M21" s="5"/>
      <c r="N21" s="5"/>
      <c r="O21" s="5"/>
      <c r="P21" s="5"/>
      <c r="Q21" s="5"/>
      <c r="R21" s="5"/>
      <c r="S21" s="5"/>
      <c r="T21" s="87"/>
      <c r="U21" s="87"/>
      <c r="V21" s="87"/>
      <c r="W21" s="5"/>
      <c r="X21" s="5"/>
      <c r="Y21" s="5"/>
      <c r="Z21" s="5"/>
      <c r="AA21" s="5"/>
      <c r="AB21" s="5"/>
    </row>
    <row r="22" spans="2:28" x14ac:dyDescent="0.25">
      <c r="B22" s="5"/>
      <c r="C22" s="5"/>
      <c r="D22" s="5"/>
      <c r="E22" s="30"/>
      <c r="G22" s="30"/>
      <c r="H22" s="29"/>
      <c r="I22" s="73"/>
      <c r="J22" s="73"/>
      <c r="K22" s="73"/>
      <c r="L22" s="5"/>
      <c r="M22" s="5"/>
      <c r="N22" s="5"/>
      <c r="O22" s="5"/>
      <c r="P22" s="5"/>
      <c r="Q22" s="5"/>
      <c r="R22" s="5"/>
      <c r="S22" s="5"/>
      <c r="T22" s="87"/>
      <c r="U22" s="87"/>
      <c r="V22" s="87"/>
      <c r="W22" s="5"/>
      <c r="X22" s="5"/>
      <c r="Y22" s="5"/>
      <c r="Z22" s="5"/>
      <c r="AA22" s="5"/>
      <c r="AB22" s="5"/>
    </row>
    <row r="23" spans="2:28" x14ac:dyDescent="0.25">
      <c r="B23" s="5"/>
      <c r="C23" s="5"/>
      <c r="D23" s="5"/>
      <c r="E23" s="30"/>
      <c r="G23" s="30"/>
      <c r="H23" s="29"/>
      <c r="I23" s="73"/>
      <c r="J23" s="73"/>
      <c r="K23" s="73"/>
      <c r="L23" s="5"/>
      <c r="M23" s="5"/>
      <c r="N23" s="5"/>
      <c r="O23" s="5"/>
      <c r="P23" s="5"/>
      <c r="Q23" s="5"/>
      <c r="R23" s="5"/>
      <c r="S23" s="5"/>
      <c r="T23" s="87"/>
      <c r="U23" s="87"/>
      <c r="V23" s="87"/>
      <c r="W23" s="5"/>
      <c r="X23" s="5"/>
      <c r="Y23" s="5"/>
      <c r="Z23" s="5"/>
      <c r="AA23" s="5"/>
      <c r="AB23" s="5"/>
    </row>
    <row r="24" spans="2:28" x14ac:dyDescent="0.25">
      <c r="B24" s="5"/>
      <c r="C24" s="5"/>
      <c r="D24" s="5"/>
      <c r="E24" s="30"/>
      <c r="G24" s="30"/>
      <c r="H24" s="29"/>
      <c r="I24" s="73"/>
      <c r="J24" s="73"/>
      <c r="K24" s="73"/>
      <c r="L24" s="5"/>
      <c r="M24" s="5"/>
      <c r="N24" s="5"/>
      <c r="O24" s="5"/>
      <c r="P24" s="5"/>
      <c r="Q24" s="5"/>
      <c r="R24" s="5"/>
      <c r="S24" s="5"/>
      <c r="T24" s="87"/>
      <c r="U24" s="87"/>
      <c r="V24" s="87"/>
      <c r="W24" s="5"/>
      <c r="X24" s="5"/>
      <c r="Y24" s="5"/>
      <c r="Z24" s="5"/>
      <c r="AA24" s="5"/>
      <c r="AB24" s="5"/>
    </row>
    <row r="25" spans="2:28" x14ac:dyDescent="0.25">
      <c r="B25" s="5"/>
      <c r="C25" s="5"/>
      <c r="D25" s="5"/>
      <c r="E25" s="30"/>
      <c r="F25" s="30"/>
      <c r="G25" s="30"/>
      <c r="H25" s="5"/>
      <c r="I25" s="73"/>
      <c r="J25" s="73"/>
      <c r="K25" s="73"/>
      <c r="L25" s="5"/>
      <c r="M25" s="5"/>
      <c r="N25" s="5"/>
      <c r="O25" s="5"/>
      <c r="P25" s="5"/>
      <c r="Q25" s="5"/>
      <c r="R25" s="5"/>
      <c r="S25" s="5"/>
      <c r="T25" s="87"/>
      <c r="U25" s="87"/>
      <c r="V25" s="87"/>
      <c r="W25" s="5"/>
      <c r="X25" s="5"/>
      <c r="Y25" s="5"/>
      <c r="Z25" s="5"/>
      <c r="AA25" s="5"/>
      <c r="AB25" s="5"/>
    </row>
    <row r="26" spans="2:28" x14ac:dyDescent="0.25">
      <c r="B26" s="5"/>
      <c r="C26" s="5"/>
      <c r="D26" s="5"/>
      <c r="E26" s="30"/>
      <c r="F26" s="30"/>
      <c r="G26" s="30"/>
      <c r="H26" s="5"/>
      <c r="I26" s="73"/>
      <c r="J26" s="73"/>
      <c r="K26" s="73"/>
      <c r="L26" s="5"/>
      <c r="M26" s="5"/>
      <c r="N26" s="5"/>
      <c r="O26" s="5"/>
      <c r="P26" s="5"/>
      <c r="Q26" s="5"/>
      <c r="R26" s="5"/>
      <c r="S26" s="5"/>
      <c r="T26" s="87"/>
      <c r="U26" s="87"/>
      <c r="V26" s="87"/>
      <c r="W26" s="5"/>
      <c r="X26" s="5"/>
      <c r="Y26" s="5"/>
      <c r="Z26" s="5"/>
      <c r="AA26" s="5"/>
      <c r="AB26" s="5"/>
    </row>
    <row r="27" spans="2:28" x14ac:dyDescent="0.25">
      <c r="B27" s="5"/>
      <c r="C27" s="5"/>
      <c r="D27" s="5"/>
      <c r="E27" s="30"/>
      <c r="F27" s="30"/>
      <c r="G27" s="30"/>
      <c r="H27" s="5"/>
      <c r="I27" s="73"/>
      <c r="J27" s="73"/>
      <c r="K27" s="73"/>
      <c r="L27" s="5"/>
      <c r="M27" s="5"/>
      <c r="N27" s="5"/>
      <c r="O27" s="5"/>
      <c r="P27" s="5"/>
      <c r="Q27" s="5"/>
      <c r="R27" s="5"/>
      <c r="S27" s="5"/>
      <c r="T27" s="87"/>
      <c r="U27" s="87"/>
      <c r="V27" s="87"/>
      <c r="W27" s="5"/>
      <c r="X27" s="5"/>
      <c r="Y27" s="5"/>
      <c r="Z27" s="5"/>
      <c r="AA27" s="5"/>
      <c r="AB27" s="5"/>
    </row>
    <row r="28" spans="2:28" x14ac:dyDescent="0.25">
      <c r="B28" s="5"/>
      <c r="C28" s="5"/>
      <c r="D28" s="5"/>
      <c r="E28" s="30"/>
      <c r="F28" s="30"/>
      <c r="G28" s="30"/>
      <c r="H28" s="5"/>
      <c r="I28" s="73"/>
      <c r="J28" s="73"/>
      <c r="K28" s="73"/>
      <c r="L28" s="5"/>
      <c r="M28" s="5"/>
      <c r="N28" s="5"/>
      <c r="O28" s="5"/>
      <c r="P28" s="5"/>
      <c r="Q28" s="5"/>
      <c r="R28" s="5"/>
      <c r="S28" s="5"/>
      <c r="T28" s="5"/>
      <c r="U28" s="5"/>
      <c r="V28" s="5"/>
      <c r="W28" s="5"/>
      <c r="X28" s="5"/>
      <c r="Y28" s="5"/>
      <c r="Z28" s="5"/>
      <c r="AA28" s="5"/>
      <c r="AB28" s="5"/>
    </row>
    <row r="29" spans="2:28" x14ac:dyDescent="0.25">
      <c r="B29" s="5"/>
      <c r="C29" s="5"/>
      <c r="D29" s="5"/>
      <c r="E29" s="30"/>
      <c r="F29" s="30"/>
      <c r="G29" s="30"/>
      <c r="H29" s="5"/>
      <c r="I29" s="73"/>
      <c r="J29" s="73"/>
      <c r="K29" s="73"/>
      <c r="L29" s="5"/>
      <c r="M29" s="5"/>
      <c r="N29" s="5"/>
      <c r="O29" s="5"/>
      <c r="P29" s="5"/>
      <c r="Q29" s="5"/>
      <c r="R29" s="5"/>
      <c r="S29" s="5"/>
      <c r="T29" s="5"/>
      <c r="U29" s="5"/>
      <c r="V29" s="5"/>
      <c r="W29" s="5"/>
      <c r="X29" s="5"/>
      <c r="Y29" s="5"/>
      <c r="Z29" s="5"/>
      <c r="AA29" s="5"/>
      <c r="AB29" s="5"/>
    </row>
    <row r="30" spans="2:28" x14ac:dyDescent="0.25">
      <c r="B30" s="5"/>
      <c r="C30" s="5"/>
      <c r="D30" s="5"/>
      <c r="E30" s="30"/>
      <c r="F30" s="30"/>
      <c r="G30" s="30"/>
      <c r="H30" s="5"/>
      <c r="I30" s="73"/>
      <c r="J30" s="73"/>
      <c r="K30" s="73"/>
      <c r="L30" s="5"/>
      <c r="M30" s="5"/>
      <c r="N30" s="5"/>
      <c r="O30" s="5"/>
      <c r="P30" s="5"/>
      <c r="Q30" s="5"/>
      <c r="R30" s="5"/>
      <c r="S30" s="5"/>
      <c r="T30" s="5"/>
      <c r="U30" s="5"/>
      <c r="V30" s="5"/>
      <c r="W30" s="5"/>
      <c r="X30" s="5"/>
      <c r="Y30" s="5"/>
      <c r="Z30" s="5"/>
      <c r="AA30" s="5"/>
      <c r="AB30" s="5"/>
    </row>
    <row r="31" spans="2:28" x14ac:dyDescent="0.25">
      <c r="B31" s="5"/>
      <c r="C31" s="5"/>
      <c r="D31" s="5"/>
      <c r="E31" s="30"/>
      <c r="F31" s="30"/>
      <c r="G31" s="30"/>
      <c r="H31" s="5"/>
      <c r="I31" s="73"/>
      <c r="J31" s="73"/>
      <c r="K31" s="73"/>
      <c r="L31" s="5"/>
      <c r="M31" s="5"/>
      <c r="N31" s="5"/>
      <c r="O31" s="5"/>
      <c r="P31" s="5"/>
      <c r="Q31" s="5"/>
      <c r="R31" s="5"/>
      <c r="S31" s="5"/>
      <c r="T31" s="5"/>
      <c r="U31" s="5"/>
      <c r="V31" s="5"/>
      <c r="W31" s="5"/>
      <c r="X31" s="5"/>
      <c r="Y31" s="5"/>
      <c r="Z31" s="5"/>
      <c r="AA31" s="5"/>
      <c r="AB31" s="5"/>
    </row>
    <row r="32" spans="2:28" x14ac:dyDescent="0.25">
      <c r="B32" s="5"/>
      <c r="C32" s="5"/>
      <c r="D32" s="5"/>
      <c r="E32" s="30"/>
      <c r="F32" s="30"/>
      <c r="G32" s="30"/>
      <c r="H32" s="5"/>
      <c r="I32" s="73"/>
      <c r="J32" s="73"/>
      <c r="K32" s="73"/>
      <c r="L32" s="5"/>
      <c r="M32" s="5"/>
      <c r="N32" s="5"/>
      <c r="O32" s="5"/>
      <c r="P32" s="5"/>
      <c r="Q32" s="5"/>
      <c r="R32" s="5"/>
      <c r="S32" s="5"/>
      <c r="T32" s="5"/>
      <c r="U32" s="5"/>
      <c r="V32" s="5"/>
      <c r="W32" s="5"/>
      <c r="X32" s="5"/>
      <c r="Y32" s="5"/>
      <c r="Z32" s="5"/>
      <c r="AA32" s="5"/>
      <c r="AB32" s="5"/>
    </row>
    <row r="33" spans="2:28" x14ac:dyDescent="0.25">
      <c r="B33" s="5"/>
      <c r="C33" s="5"/>
      <c r="D33" s="5"/>
      <c r="E33" s="30"/>
      <c r="F33" s="30"/>
      <c r="G33" s="30"/>
      <c r="H33" s="5"/>
      <c r="I33" s="73"/>
      <c r="J33" s="73"/>
      <c r="K33" s="73"/>
      <c r="L33" s="5"/>
      <c r="M33" s="5"/>
      <c r="N33" s="5"/>
      <c r="O33" s="5"/>
      <c r="P33" s="5"/>
      <c r="Q33" s="5"/>
      <c r="R33" s="5"/>
      <c r="S33" s="5"/>
      <c r="T33" s="5"/>
      <c r="U33" s="5"/>
      <c r="V33" s="5"/>
      <c r="W33" s="5"/>
      <c r="X33" s="5"/>
      <c r="Y33" s="5"/>
      <c r="Z33" s="5"/>
      <c r="AA33" s="5"/>
      <c r="AB33" s="5"/>
    </row>
    <row r="34" spans="2:28" x14ac:dyDescent="0.25">
      <c r="B34" s="5"/>
      <c r="C34" s="5"/>
      <c r="D34" s="5"/>
      <c r="E34" s="30"/>
      <c r="F34" s="30"/>
      <c r="G34" s="30"/>
      <c r="H34" s="5"/>
      <c r="I34" s="73"/>
      <c r="J34" s="73"/>
      <c r="K34" s="73"/>
      <c r="L34" s="5"/>
      <c r="M34" s="5"/>
      <c r="N34" s="5"/>
      <c r="O34" s="5"/>
      <c r="P34" s="5"/>
      <c r="Q34" s="5"/>
      <c r="R34" s="5"/>
      <c r="S34" s="5"/>
      <c r="T34" s="5"/>
      <c r="U34" s="5"/>
      <c r="V34" s="5"/>
      <c r="W34" s="5"/>
      <c r="X34" s="5"/>
      <c r="Y34" s="5"/>
      <c r="Z34" s="5"/>
      <c r="AA34" s="5"/>
      <c r="AB34" s="5"/>
    </row>
    <row r="35" spans="2:28" x14ac:dyDescent="0.25">
      <c r="B35" s="5"/>
      <c r="C35" s="5"/>
      <c r="D35" s="5"/>
      <c r="E35" s="30"/>
      <c r="F35" s="30"/>
      <c r="G35" s="30"/>
      <c r="H35" s="5"/>
      <c r="I35" s="73"/>
      <c r="J35" s="73"/>
      <c r="K35" s="73"/>
      <c r="L35" s="5"/>
      <c r="M35" s="5"/>
      <c r="N35" s="5"/>
      <c r="O35" s="5"/>
      <c r="P35" s="5"/>
      <c r="Q35" s="5"/>
      <c r="R35" s="5"/>
      <c r="S35" s="5"/>
      <c r="T35" s="5"/>
      <c r="U35" s="5"/>
      <c r="V35" s="5"/>
      <c r="W35" s="5"/>
      <c r="X35" s="5"/>
      <c r="Y35" s="5"/>
      <c r="Z35" s="5"/>
      <c r="AA35" s="5"/>
      <c r="AB35" s="5"/>
    </row>
    <row r="36" spans="2:28" x14ac:dyDescent="0.25">
      <c r="B36" s="5"/>
      <c r="C36" s="5"/>
      <c r="D36" s="5"/>
      <c r="E36" s="30"/>
      <c r="F36" s="30"/>
      <c r="G36" s="30"/>
      <c r="H36" s="5"/>
      <c r="I36" s="73"/>
      <c r="J36" s="73"/>
      <c r="K36" s="73"/>
      <c r="L36" s="5"/>
      <c r="M36" s="5"/>
      <c r="N36" s="5"/>
      <c r="O36" s="5"/>
      <c r="P36" s="5"/>
      <c r="Q36" s="5"/>
      <c r="R36" s="5"/>
      <c r="S36" s="5"/>
      <c r="T36" s="5"/>
      <c r="U36" s="5"/>
      <c r="V36" s="5"/>
      <c r="W36" s="5"/>
      <c r="X36" s="5"/>
      <c r="Y36" s="5"/>
      <c r="Z36" s="5"/>
      <c r="AA36" s="5"/>
      <c r="AB36" s="5"/>
    </row>
    <row r="37" spans="2:28" x14ac:dyDescent="0.25">
      <c r="B37" s="5"/>
      <c r="C37" s="5"/>
      <c r="D37" s="5"/>
      <c r="E37" s="30"/>
      <c r="F37" s="30"/>
      <c r="G37" s="30"/>
      <c r="H37" s="5"/>
      <c r="I37" s="73"/>
      <c r="J37" s="73"/>
      <c r="K37" s="73"/>
      <c r="L37" s="5"/>
      <c r="M37" s="5"/>
      <c r="N37" s="5"/>
      <c r="O37" s="5"/>
      <c r="P37" s="5"/>
      <c r="Q37" s="5"/>
      <c r="R37" s="5"/>
      <c r="S37" s="5"/>
      <c r="T37" s="5"/>
      <c r="U37" s="5"/>
      <c r="V37" s="5"/>
      <c r="W37" s="5"/>
      <c r="X37" s="5"/>
      <c r="Y37" s="5"/>
      <c r="Z37" s="5"/>
      <c r="AA37" s="5"/>
      <c r="AB37" s="5"/>
    </row>
    <row r="38" spans="2:28" x14ac:dyDescent="0.25">
      <c r="B38" s="5"/>
      <c r="C38" s="5"/>
      <c r="D38" s="5"/>
      <c r="E38" s="30"/>
      <c r="F38" s="30"/>
      <c r="G38" s="30"/>
      <c r="H38" s="5"/>
      <c r="I38" s="73"/>
      <c r="J38" s="73"/>
      <c r="K38" s="73"/>
      <c r="L38" s="5"/>
      <c r="M38" s="5"/>
      <c r="N38" s="5"/>
      <c r="O38" s="5"/>
      <c r="P38" s="5"/>
      <c r="Q38" s="5"/>
      <c r="R38" s="5"/>
      <c r="S38" s="5"/>
      <c r="T38" s="5"/>
      <c r="U38" s="5"/>
      <c r="V38" s="5"/>
      <c r="W38" s="5"/>
      <c r="X38" s="5"/>
      <c r="Y38" s="5"/>
      <c r="Z38" s="5"/>
      <c r="AA38" s="5"/>
      <c r="AB38" s="5"/>
    </row>
    <row r="39" spans="2:28" x14ac:dyDescent="0.25">
      <c r="B39" s="5"/>
      <c r="C39" s="5"/>
      <c r="D39" s="5"/>
      <c r="E39" s="30"/>
      <c r="F39" s="30"/>
      <c r="G39" s="30"/>
      <c r="H39" s="5"/>
      <c r="I39" s="73"/>
      <c r="J39" s="73"/>
      <c r="K39" s="73"/>
      <c r="L39" s="5"/>
      <c r="M39" s="5"/>
      <c r="N39" s="5"/>
      <c r="O39" s="5"/>
      <c r="P39" s="5"/>
      <c r="Q39" s="5"/>
      <c r="R39" s="5"/>
      <c r="S39" s="5"/>
      <c r="T39" s="5"/>
      <c r="U39" s="5"/>
      <c r="V39" s="5"/>
      <c r="W39" s="5"/>
      <c r="X39" s="5"/>
      <c r="Y39" s="5"/>
      <c r="Z39" s="5"/>
      <c r="AA39" s="5"/>
      <c r="AB39" s="5"/>
    </row>
    <row r="40" spans="2:28" x14ac:dyDescent="0.25">
      <c r="B40" s="5"/>
      <c r="C40" s="5"/>
      <c r="D40" s="5"/>
      <c r="E40" s="30"/>
      <c r="F40" s="30"/>
      <c r="G40" s="30"/>
      <c r="H40" s="5"/>
      <c r="I40" s="73"/>
      <c r="J40" s="73"/>
      <c r="K40" s="73"/>
      <c r="L40" s="5"/>
      <c r="M40" s="5"/>
      <c r="N40" s="5"/>
      <c r="O40" s="5"/>
      <c r="P40" s="5"/>
      <c r="Q40" s="5"/>
      <c r="R40" s="5"/>
      <c r="S40" s="5"/>
      <c r="T40" s="5"/>
      <c r="U40" s="5"/>
      <c r="V40" s="5"/>
      <c r="W40" s="5"/>
      <c r="X40" s="5"/>
      <c r="Y40" s="5"/>
      <c r="Z40" s="5"/>
      <c r="AA40" s="5"/>
      <c r="AB40" s="5"/>
    </row>
    <row r="41" spans="2:28" x14ac:dyDescent="0.25">
      <c r="B41" s="5"/>
      <c r="C41" s="5"/>
      <c r="D41" s="5"/>
      <c r="E41" s="30"/>
      <c r="F41" s="30"/>
      <c r="G41" s="30"/>
      <c r="H41" s="5"/>
      <c r="I41" s="73"/>
      <c r="J41" s="73"/>
      <c r="K41" s="73"/>
      <c r="L41" s="5"/>
      <c r="M41" s="5"/>
      <c r="N41" s="5"/>
      <c r="O41" s="5"/>
      <c r="P41" s="5"/>
      <c r="Q41" s="5"/>
      <c r="R41" s="5"/>
      <c r="S41" s="5"/>
      <c r="T41" s="5"/>
      <c r="U41" s="5"/>
      <c r="V41" s="5"/>
      <c r="W41" s="5"/>
      <c r="X41" s="5"/>
      <c r="Y41" s="5"/>
      <c r="Z41" s="5"/>
      <c r="AA41" s="5"/>
      <c r="AB41" s="5"/>
    </row>
    <row r="42" spans="2:28" x14ac:dyDescent="0.25">
      <c r="B42" s="5"/>
      <c r="C42" s="5"/>
      <c r="D42" s="5"/>
      <c r="E42" s="30"/>
      <c r="F42" s="30"/>
      <c r="G42" s="30"/>
      <c r="H42" s="5"/>
      <c r="I42" s="73"/>
      <c r="J42" s="73"/>
      <c r="K42" s="73"/>
      <c r="L42" s="5"/>
      <c r="M42" s="5"/>
      <c r="N42" s="5"/>
      <c r="O42" s="5"/>
      <c r="P42" s="5"/>
      <c r="Q42" s="5"/>
      <c r="R42" s="5"/>
      <c r="S42" s="5"/>
      <c r="T42" s="5"/>
      <c r="U42" s="5"/>
      <c r="V42" s="5"/>
      <c r="W42" s="5"/>
      <c r="X42" s="5"/>
      <c r="Y42" s="5"/>
      <c r="Z42" s="5"/>
      <c r="AA42" s="5"/>
      <c r="AB42" s="5"/>
    </row>
    <row r="43" spans="2:28" x14ac:dyDescent="0.25">
      <c r="B43" s="5"/>
      <c r="C43" s="5"/>
      <c r="D43" s="5"/>
      <c r="E43" s="30"/>
      <c r="F43" s="30"/>
      <c r="G43" s="30"/>
      <c r="H43" s="5"/>
      <c r="I43" s="73"/>
      <c r="J43" s="73"/>
      <c r="K43" s="73"/>
      <c r="L43" s="5"/>
      <c r="M43" s="5"/>
      <c r="N43" s="5"/>
      <c r="O43" s="5"/>
      <c r="P43" s="5"/>
      <c r="Q43" s="5"/>
      <c r="R43" s="5"/>
      <c r="S43" s="5"/>
      <c r="T43" s="5"/>
      <c r="U43" s="5"/>
      <c r="V43" s="5"/>
      <c r="W43" s="5"/>
      <c r="X43" s="5"/>
      <c r="Y43" s="5"/>
      <c r="Z43" s="5"/>
      <c r="AA43" s="5"/>
      <c r="AB43" s="5"/>
    </row>
    <row r="44" spans="2:28" x14ac:dyDescent="0.25">
      <c r="B44" s="5"/>
      <c r="C44" s="5"/>
      <c r="D44" s="5"/>
      <c r="E44" s="30"/>
      <c r="F44" s="30"/>
      <c r="G44" s="30"/>
      <c r="H44" s="5"/>
      <c r="I44" s="73"/>
      <c r="J44" s="73"/>
      <c r="K44" s="73"/>
      <c r="L44" s="5"/>
      <c r="M44" s="5"/>
      <c r="N44" s="5"/>
      <c r="O44" s="5"/>
      <c r="P44" s="5"/>
      <c r="Q44" s="5"/>
      <c r="R44" s="5"/>
      <c r="S44" s="5"/>
      <c r="T44" s="5"/>
      <c r="U44" s="5"/>
      <c r="V44" s="5"/>
      <c r="W44" s="5"/>
      <c r="X44" s="5"/>
      <c r="Y44" s="5"/>
      <c r="Z44" s="5"/>
      <c r="AA44" s="5"/>
      <c r="AB44" s="5"/>
    </row>
    <row r="45" spans="2:28" x14ac:dyDescent="0.25">
      <c r="B45" s="5"/>
      <c r="C45" s="5"/>
      <c r="D45" s="5"/>
      <c r="E45" s="30"/>
      <c r="F45" s="30"/>
      <c r="G45" s="30"/>
      <c r="H45" s="5"/>
      <c r="I45" s="73"/>
      <c r="J45" s="73"/>
      <c r="K45" s="73"/>
      <c r="L45" s="5"/>
      <c r="M45" s="5"/>
      <c r="N45" s="5"/>
      <c r="O45" s="5"/>
      <c r="P45" s="5"/>
      <c r="Q45" s="5"/>
      <c r="R45" s="5"/>
      <c r="S45" s="5"/>
      <c r="T45" s="5"/>
      <c r="U45" s="5"/>
      <c r="V45" s="5"/>
      <c r="W45" s="5"/>
      <c r="X45" s="5"/>
      <c r="Y45" s="5"/>
      <c r="Z45" s="5"/>
      <c r="AA45" s="5"/>
      <c r="AB45" s="5"/>
    </row>
    <row r="46" spans="2:28" x14ac:dyDescent="0.25">
      <c r="B46" s="5"/>
      <c r="C46" s="5"/>
      <c r="D46" s="5"/>
      <c r="E46" s="30"/>
      <c r="F46" s="30"/>
      <c r="G46" s="30"/>
      <c r="H46" s="5"/>
      <c r="I46" s="73"/>
      <c r="J46" s="73"/>
      <c r="K46" s="73"/>
      <c r="L46" s="5"/>
      <c r="M46" s="5"/>
      <c r="N46" s="5"/>
      <c r="O46" s="5"/>
      <c r="P46" s="5"/>
      <c r="Q46" s="5"/>
      <c r="R46" s="5"/>
      <c r="S46" s="5"/>
      <c r="T46" s="5"/>
      <c r="U46" s="5"/>
      <c r="V46" s="5"/>
      <c r="W46" s="5"/>
      <c r="X46" s="5"/>
      <c r="Y46" s="5"/>
      <c r="Z46" s="5"/>
      <c r="AA46" s="5"/>
      <c r="AB46" s="5"/>
    </row>
    <row r="47" spans="2:28" x14ac:dyDescent="0.25">
      <c r="B47" s="5"/>
      <c r="C47" s="5"/>
      <c r="D47" s="5"/>
      <c r="E47" s="30"/>
      <c r="F47" s="30"/>
      <c r="G47" s="30"/>
      <c r="H47" s="5"/>
      <c r="I47" s="73"/>
      <c r="J47" s="73"/>
      <c r="K47" s="73"/>
      <c r="L47" s="5"/>
      <c r="M47" s="5"/>
      <c r="N47" s="5"/>
      <c r="O47" s="5"/>
      <c r="P47" s="5"/>
      <c r="Q47" s="5"/>
      <c r="R47" s="5"/>
      <c r="S47" s="5"/>
      <c r="T47" s="5"/>
      <c r="U47" s="5"/>
      <c r="V47" s="5"/>
      <c r="W47" s="5"/>
      <c r="X47" s="5"/>
      <c r="Y47" s="5"/>
      <c r="Z47" s="5"/>
      <c r="AA47" s="5"/>
      <c r="AB47" s="5"/>
    </row>
    <row r="48" spans="2:28" x14ac:dyDescent="0.25">
      <c r="B48" s="5"/>
      <c r="C48" s="5"/>
      <c r="D48" s="5"/>
      <c r="E48" s="30"/>
      <c r="F48" s="30"/>
      <c r="G48" s="30"/>
      <c r="H48" s="5"/>
      <c r="I48" s="73"/>
      <c r="J48" s="73"/>
      <c r="K48" s="73"/>
      <c r="L48" s="5"/>
      <c r="M48" s="5"/>
      <c r="N48" s="5"/>
      <c r="O48" s="5"/>
      <c r="P48" s="5"/>
      <c r="Q48" s="5"/>
      <c r="R48" s="5"/>
      <c r="S48" s="5"/>
      <c r="T48" s="5"/>
      <c r="U48" s="5"/>
      <c r="V48" s="5"/>
      <c r="W48" s="5"/>
      <c r="X48" s="5"/>
      <c r="Y48" s="5"/>
      <c r="Z48" s="5"/>
      <c r="AA48" s="5"/>
      <c r="AB48" s="5"/>
    </row>
    <row r="49" spans="2:28" x14ac:dyDescent="0.25">
      <c r="B49" s="5"/>
      <c r="C49" s="5"/>
      <c r="D49" s="5"/>
      <c r="E49" s="30"/>
      <c r="F49" s="30"/>
      <c r="G49" s="30"/>
      <c r="H49" s="5"/>
      <c r="I49" s="73"/>
      <c r="J49" s="73"/>
      <c r="K49" s="73"/>
      <c r="L49" s="5"/>
      <c r="M49" s="5"/>
      <c r="N49" s="5"/>
      <c r="O49" s="5"/>
      <c r="P49" s="5"/>
      <c r="Q49" s="5"/>
      <c r="R49" s="5"/>
      <c r="S49" s="5"/>
      <c r="T49" s="5"/>
      <c r="U49" s="5"/>
      <c r="V49" s="5"/>
      <c r="W49" s="5"/>
      <c r="X49" s="5"/>
      <c r="Y49" s="5"/>
      <c r="Z49" s="5"/>
      <c r="AA49" s="5"/>
      <c r="AB49" s="5"/>
    </row>
    <row r="50" spans="2:28" x14ac:dyDescent="0.25">
      <c r="B50" s="5"/>
      <c r="C50" s="5"/>
      <c r="D50" s="5"/>
      <c r="E50" s="30"/>
      <c r="F50" s="30"/>
      <c r="G50" s="30"/>
      <c r="H50" s="5"/>
      <c r="I50" s="73"/>
      <c r="J50" s="73"/>
      <c r="K50" s="73"/>
      <c r="L50" s="5"/>
      <c r="M50" s="5"/>
      <c r="N50" s="5"/>
      <c r="O50" s="5"/>
      <c r="P50" s="5"/>
      <c r="Q50" s="5"/>
      <c r="R50" s="5"/>
      <c r="S50" s="5"/>
      <c r="T50" s="5"/>
      <c r="U50" s="5"/>
      <c r="V50" s="5"/>
      <c r="W50" s="5"/>
      <c r="X50" s="5"/>
      <c r="Y50" s="5"/>
      <c r="Z50" s="5"/>
      <c r="AA50" s="5"/>
      <c r="AB50" s="5"/>
    </row>
    <row r="51" spans="2:28" x14ac:dyDescent="0.25">
      <c r="B51" s="5"/>
      <c r="C51" s="5"/>
      <c r="D51" s="5"/>
      <c r="E51" s="86"/>
      <c r="F51" s="86"/>
      <c r="G51" s="86"/>
      <c r="H51" s="5"/>
      <c r="I51" s="5"/>
      <c r="J51" s="5"/>
      <c r="K51" s="5"/>
      <c r="L51" s="5"/>
      <c r="M51" s="5"/>
      <c r="N51" s="5"/>
      <c r="O51" s="5"/>
      <c r="P51" s="5"/>
      <c r="Q51" s="5"/>
      <c r="R51" s="5"/>
      <c r="S51" s="5"/>
      <c r="T51" s="5"/>
      <c r="U51" s="5"/>
      <c r="V51" s="5"/>
      <c r="W51" s="5"/>
      <c r="X51" s="5"/>
      <c r="Y51" s="5"/>
      <c r="Z51" s="5"/>
      <c r="AA51" s="5"/>
      <c r="AB51" s="5"/>
    </row>
    <row r="52" spans="2:28" x14ac:dyDescent="0.25">
      <c r="B52" s="5"/>
      <c r="C52" s="5"/>
      <c r="D52" s="5"/>
      <c r="E52" s="86"/>
      <c r="F52" s="86"/>
      <c r="G52" s="86"/>
      <c r="H52" s="5"/>
      <c r="I52" s="5"/>
      <c r="J52" s="5"/>
      <c r="K52" s="5"/>
      <c r="L52" s="5"/>
      <c r="M52" s="5"/>
      <c r="N52" s="5"/>
      <c r="O52" s="5"/>
      <c r="P52" s="5"/>
      <c r="Q52" s="5"/>
      <c r="R52" s="5"/>
      <c r="S52" s="5"/>
      <c r="T52" s="5"/>
      <c r="U52" s="5"/>
      <c r="V52" s="5"/>
      <c r="W52" s="5"/>
      <c r="X52" s="5"/>
      <c r="Y52" s="5"/>
      <c r="Z52" s="5"/>
      <c r="AA52" s="5"/>
      <c r="AB52" s="5"/>
    </row>
    <row r="53" spans="2:28" x14ac:dyDescent="0.25">
      <c r="B53" s="5"/>
      <c r="C53" s="5"/>
      <c r="D53" s="5"/>
      <c r="E53" s="86"/>
      <c r="F53" s="86"/>
      <c r="G53" s="86"/>
      <c r="H53" s="5"/>
      <c r="I53" s="5"/>
      <c r="J53" s="5"/>
      <c r="K53" s="5"/>
      <c r="L53" s="5"/>
      <c r="M53" s="5"/>
      <c r="N53" s="5"/>
      <c r="O53" s="5"/>
      <c r="P53" s="5"/>
      <c r="Q53" s="5"/>
      <c r="R53" s="5"/>
      <c r="S53" s="5"/>
      <c r="T53" s="5"/>
      <c r="U53" s="5"/>
      <c r="V53" s="5"/>
      <c r="W53" s="5"/>
      <c r="X53" s="5"/>
      <c r="Y53" s="5"/>
      <c r="Z53" s="5"/>
      <c r="AA53" s="5"/>
      <c r="AB53" s="5"/>
    </row>
    <row r="54" spans="2:28" x14ac:dyDescent="0.25">
      <c r="B54" s="5"/>
      <c r="C54" s="5"/>
      <c r="D54" s="5"/>
      <c r="E54" s="86"/>
      <c r="F54" s="86"/>
      <c r="G54" s="86"/>
      <c r="H54" s="5"/>
      <c r="I54" s="5"/>
      <c r="J54" s="5"/>
      <c r="K54" s="5"/>
      <c r="L54" s="5"/>
      <c r="M54" s="5"/>
      <c r="N54" s="5"/>
      <c r="O54" s="5"/>
      <c r="P54" s="5"/>
      <c r="Q54" s="5"/>
      <c r="R54" s="5"/>
      <c r="S54" s="5"/>
      <c r="T54" s="5"/>
      <c r="U54" s="5"/>
      <c r="V54" s="5"/>
      <c r="W54" s="5"/>
      <c r="X54" s="5"/>
      <c r="Y54" s="5"/>
      <c r="Z54" s="5"/>
      <c r="AA54" s="5"/>
      <c r="AB54" s="5"/>
    </row>
    <row r="55" spans="2:28" x14ac:dyDescent="0.25">
      <c r="B55" s="5"/>
      <c r="C55" s="5"/>
      <c r="D55" s="5"/>
      <c r="E55" s="5"/>
      <c r="F55" s="5"/>
      <c r="G55" s="5"/>
      <c r="H55" s="5"/>
      <c r="I55" s="5"/>
      <c r="J55" s="5"/>
      <c r="K55" s="5"/>
      <c r="L55" s="5"/>
      <c r="M55" s="5"/>
      <c r="N55" s="5"/>
      <c r="O55" s="5"/>
      <c r="P55" s="5"/>
      <c r="Q55" s="5"/>
      <c r="R55" s="5"/>
      <c r="S55" s="5"/>
      <c r="T55" s="5"/>
      <c r="U55" s="5"/>
      <c r="V55" s="5"/>
      <c r="W55" s="5"/>
      <c r="X55" s="5"/>
      <c r="Y55" s="5"/>
      <c r="Z55" s="5"/>
      <c r="AA55" s="5"/>
      <c r="AB55" s="5"/>
    </row>
    <row r="56" spans="2:28" x14ac:dyDescent="0.25">
      <c r="B56" s="5"/>
      <c r="C56" s="5"/>
      <c r="D56" s="5"/>
      <c r="E56" s="5"/>
      <c r="F56" s="5"/>
      <c r="G56" s="5"/>
      <c r="H56" s="5"/>
      <c r="I56" s="5"/>
      <c r="J56" s="5"/>
      <c r="K56" s="5"/>
      <c r="L56" s="5"/>
      <c r="M56" s="5"/>
      <c r="N56" s="5"/>
      <c r="O56" s="5"/>
      <c r="P56" s="5"/>
      <c r="Q56" s="5"/>
      <c r="R56" s="5"/>
      <c r="S56" s="5"/>
      <c r="T56" s="5"/>
      <c r="U56" s="5"/>
      <c r="V56" s="5"/>
      <c r="W56" s="5"/>
      <c r="X56" s="5"/>
      <c r="Y56" s="5"/>
      <c r="Z56" s="5"/>
      <c r="AA56" s="5"/>
      <c r="AB56" s="5"/>
    </row>
  </sheetData>
  <pageMargins left="0.7" right="0.7" top="0.75" bottom="0.75" header="0.3" footer="0.3"/>
  <pageSetup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G142"/>
  <sheetViews>
    <sheetView zoomScale="70" zoomScaleNormal="70" workbookViewId="0"/>
  </sheetViews>
  <sheetFormatPr defaultRowHeight="15" x14ac:dyDescent="0.25"/>
  <cols>
    <col min="3" max="3" width="11" customWidth="1"/>
    <col min="4" max="4" width="10.42578125" customWidth="1"/>
    <col min="5" max="63" width="11.7109375" customWidth="1"/>
    <col min="64" max="64" width="11.7109375" style="130" customWidth="1"/>
    <col min="65" max="72" width="11.7109375" style="51" customWidth="1"/>
    <col min="73" max="73" width="11.7109375" style="131" customWidth="1"/>
    <col min="74" max="132" width="11.7109375" customWidth="1"/>
  </cols>
  <sheetData>
    <row r="1" spans="1:163" x14ac:dyDescent="0.25">
      <c r="C1" s="51"/>
      <c r="D1" s="51"/>
      <c r="E1" s="51"/>
      <c r="F1" s="51"/>
      <c r="G1" s="51"/>
      <c r="H1" s="51"/>
      <c r="I1" s="51"/>
      <c r="J1" s="51"/>
      <c r="K1" s="51"/>
      <c r="L1" s="51"/>
      <c r="M1" s="51"/>
      <c r="BL1" s="126"/>
      <c r="BM1" s="109"/>
      <c r="BN1" s="109"/>
      <c r="BO1" s="109"/>
      <c r="BP1" s="109"/>
      <c r="BQ1" s="109"/>
      <c r="BR1" s="109"/>
      <c r="BS1" s="109"/>
      <c r="BT1" s="109"/>
      <c r="BU1" s="127"/>
    </row>
    <row r="2" spans="1:163" x14ac:dyDescent="0.25">
      <c r="C2" s="51" t="s">
        <v>57</v>
      </c>
      <c r="D2" s="91">
        <v>1</v>
      </c>
      <c r="E2" s="91">
        <f t="shared" ref="E2" si="0">D2+1</f>
        <v>2</v>
      </c>
      <c r="F2" s="91">
        <f t="shared" ref="F2" si="1">E2+1</f>
        <v>3</v>
      </c>
      <c r="G2" s="91">
        <f t="shared" ref="G2" si="2">F2+1</f>
        <v>4</v>
      </c>
      <c r="H2" s="91">
        <f t="shared" ref="H2" si="3">G2+1</f>
        <v>5</v>
      </c>
      <c r="I2" s="91">
        <f t="shared" ref="I2" si="4">H2+1</f>
        <v>6</v>
      </c>
      <c r="J2" s="91">
        <f t="shared" ref="J2" si="5">I2+1</f>
        <v>7</v>
      </c>
      <c r="K2" s="91">
        <f t="shared" ref="K2" si="6">J2+1</f>
        <v>8</v>
      </c>
      <c r="L2" s="91">
        <f t="shared" ref="L2:BP2" si="7">K2+1</f>
        <v>9</v>
      </c>
      <c r="M2" s="91">
        <f t="shared" si="7"/>
        <v>10</v>
      </c>
      <c r="N2" s="9">
        <f t="shared" si="7"/>
        <v>11</v>
      </c>
      <c r="O2" s="9">
        <f t="shared" si="7"/>
        <v>12</v>
      </c>
      <c r="P2" s="9">
        <f t="shared" si="7"/>
        <v>13</v>
      </c>
      <c r="Q2" s="9">
        <f t="shared" si="7"/>
        <v>14</v>
      </c>
      <c r="R2" s="9">
        <f t="shared" si="7"/>
        <v>15</v>
      </c>
      <c r="S2" s="9">
        <f t="shared" si="7"/>
        <v>16</v>
      </c>
      <c r="T2" s="9">
        <f t="shared" si="7"/>
        <v>17</v>
      </c>
      <c r="U2" s="9">
        <f t="shared" si="7"/>
        <v>18</v>
      </c>
      <c r="V2" s="9">
        <f t="shared" si="7"/>
        <v>19</v>
      </c>
      <c r="W2" s="9">
        <f t="shared" si="7"/>
        <v>20</v>
      </c>
      <c r="X2" s="9">
        <f t="shared" si="7"/>
        <v>21</v>
      </c>
      <c r="Y2" s="9">
        <f t="shared" si="7"/>
        <v>22</v>
      </c>
      <c r="Z2" s="9">
        <f t="shared" si="7"/>
        <v>23</v>
      </c>
      <c r="AA2" s="9">
        <f t="shared" si="7"/>
        <v>24</v>
      </c>
      <c r="AB2" s="9">
        <f t="shared" si="7"/>
        <v>25</v>
      </c>
      <c r="AC2" s="9">
        <f t="shared" si="7"/>
        <v>26</v>
      </c>
      <c r="AD2" s="9">
        <f t="shared" si="7"/>
        <v>27</v>
      </c>
      <c r="AE2" s="9">
        <f t="shared" si="7"/>
        <v>28</v>
      </c>
      <c r="AF2" s="9">
        <f t="shared" si="7"/>
        <v>29</v>
      </c>
      <c r="AG2" s="9">
        <f t="shared" si="7"/>
        <v>30</v>
      </c>
      <c r="AH2" s="9">
        <f t="shared" si="7"/>
        <v>31</v>
      </c>
      <c r="AI2" s="9">
        <f t="shared" si="7"/>
        <v>32</v>
      </c>
      <c r="AJ2" s="9">
        <f t="shared" si="7"/>
        <v>33</v>
      </c>
      <c r="AK2" s="9">
        <f t="shared" si="7"/>
        <v>34</v>
      </c>
      <c r="AL2" s="9">
        <f>AK2+1</f>
        <v>35</v>
      </c>
      <c r="AM2" s="9">
        <f t="shared" si="7"/>
        <v>36</v>
      </c>
      <c r="AN2" s="9">
        <f t="shared" si="7"/>
        <v>37</v>
      </c>
      <c r="AO2" s="9">
        <f t="shared" si="7"/>
        <v>38</v>
      </c>
      <c r="AP2" s="9">
        <f t="shared" si="7"/>
        <v>39</v>
      </c>
      <c r="AQ2" s="9">
        <f t="shared" si="7"/>
        <v>40</v>
      </c>
      <c r="AR2" s="9">
        <f t="shared" si="7"/>
        <v>41</v>
      </c>
      <c r="AS2" s="9">
        <f t="shared" si="7"/>
        <v>42</v>
      </c>
      <c r="AT2" s="9">
        <f t="shared" si="7"/>
        <v>43</v>
      </c>
      <c r="AU2" s="9">
        <f t="shared" si="7"/>
        <v>44</v>
      </c>
      <c r="AV2" s="9">
        <f>AU2+1</f>
        <v>45</v>
      </c>
      <c r="AW2" s="9">
        <f t="shared" si="7"/>
        <v>46</v>
      </c>
      <c r="AX2" s="9">
        <f t="shared" si="7"/>
        <v>47</v>
      </c>
      <c r="AY2" s="9">
        <f t="shared" si="7"/>
        <v>48</v>
      </c>
      <c r="AZ2" s="9">
        <f t="shared" si="7"/>
        <v>49</v>
      </c>
      <c r="BA2" s="9">
        <f t="shared" si="7"/>
        <v>50</v>
      </c>
      <c r="BB2" s="9">
        <f t="shared" si="7"/>
        <v>51</v>
      </c>
      <c r="BC2" s="9">
        <f t="shared" si="7"/>
        <v>52</v>
      </c>
      <c r="BD2" s="9">
        <f t="shared" si="7"/>
        <v>53</v>
      </c>
      <c r="BE2" s="9">
        <f t="shared" si="7"/>
        <v>54</v>
      </c>
      <c r="BF2" s="9">
        <f t="shared" si="7"/>
        <v>55</v>
      </c>
      <c r="BG2" s="9">
        <f t="shared" si="7"/>
        <v>56</v>
      </c>
      <c r="BH2" s="9">
        <f t="shared" si="7"/>
        <v>57</v>
      </c>
      <c r="BI2" s="9">
        <f t="shared" si="7"/>
        <v>58</v>
      </c>
      <c r="BJ2" s="9">
        <f t="shared" si="7"/>
        <v>59</v>
      </c>
      <c r="BK2" s="9">
        <f t="shared" si="7"/>
        <v>60</v>
      </c>
      <c r="BL2" s="128">
        <f t="shared" si="7"/>
        <v>61</v>
      </c>
      <c r="BM2" s="91">
        <f t="shared" si="7"/>
        <v>62</v>
      </c>
      <c r="BN2" s="91">
        <f t="shared" si="7"/>
        <v>63</v>
      </c>
      <c r="BO2" s="91">
        <f t="shared" si="7"/>
        <v>64</v>
      </c>
      <c r="BP2" s="91">
        <f t="shared" si="7"/>
        <v>65</v>
      </c>
      <c r="BQ2" s="91">
        <f t="shared" ref="BQ2:CZ2" si="8">BP2+1</f>
        <v>66</v>
      </c>
      <c r="BR2" s="91">
        <f t="shared" si="8"/>
        <v>67</v>
      </c>
      <c r="BS2" s="91">
        <f t="shared" si="8"/>
        <v>68</v>
      </c>
      <c r="BT2" s="91">
        <f t="shared" si="8"/>
        <v>69</v>
      </c>
      <c r="BU2" s="129">
        <f t="shared" si="8"/>
        <v>70</v>
      </c>
      <c r="BV2" s="9">
        <f t="shared" si="8"/>
        <v>71</v>
      </c>
      <c r="BW2" s="9">
        <f t="shared" si="8"/>
        <v>72</v>
      </c>
      <c r="BX2" s="9">
        <f t="shared" si="8"/>
        <v>73</v>
      </c>
      <c r="BY2" s="9">
        <f t="shared" si="8"/>
        <v>74</v>
      </c>
      <c r="BZ2" s="9">
        <f t="shared" si="8"/>
        <v>75</v>
      </c>
      <c r="CA2" s="9">
        <f t="shared" si="8"/>
        <v>76</v>
      </c>
      <c r="CB2" s="9">
        <f t="shared" si="8"/>
        <v>77</v>
      </c>
      <c r="CC2" s="9">
        <f t="shared" si="8"/>
        <v>78</v>
      </c>
      <c r="CD2" s="9">
        <f t="shared" si="8"/>
        <v>79</v>
      </c>
      <c r="CE2" s="9">
        <f t="shared" si="8"/>
        <v>80</v>
      </c>
      <c r="CF2" s="9">
        <f t="shared" si="8"/>
        <v>81</v>
      </c>
      <c r="CG2" s="9">
        <f t="shared" si="8"/>
        <v>82</v>
      </c>
      <c r="CH2" s="9">
        <f t="shared" si="8"/>
        <v>83</v>
      </c>
      <c r="CI2" s="9">
        <f t="shared" si="8"/>
        <v>84</v>
      </c>
      <c r="CJ2" s="9">
        <f t="shared" si="8"/>
        <v>85</v>
      </c>
      <c r="CK2" s="9">
        <f t="shared" si="8"/>
        <v>86</v>
      </c>
      <c r="CL2" s="9">
        <f t="shared" si="8"/>
        <v>87</v>
      </c>
      <c r="CM2" s="9">
        <f t="shared" si="8"/>
        <v>88</v>
      </c>
      <c r="CN2" s="9">
        <f t="shared" si="8"/>
        <v>89</v>
      </c>
      <c r="CO2" s="9">
        <f t="shared" si="8"/>
        <v>90</v>
      </c>
      <c r="CP2" s="9">
        <f t="shared" si="8"/>
        <v>91</v>
      </c>
      <c r="CQ2" s="9">
        <f t="shared" si="8"/>
        <v>92</v>
      </c>
      <c r="CR2" s="9">
        <f t="shared" si="8"/>
        <v>93</v>
      </c>
      <c r="CS2" s="9">
        <f t="shared" si="8"/>
        <v>94</v>
      </c>
      <c r="CT2" s="9">
        <f t="shared" si="8"/>
        <v>95</v>
      </c>
      <c r="CU2" s="9">
        <f t="shared" si="8"/>
        <v>96</v>
      </c>
      <c r="CV2" s="9">
        <f t="shared" si="8"/>
        <v>97</v>
      </c>
      <c r="CW2" s="9">
        <f t="shared" si="8"/>
        <v>98</v>
      </c>
      <c r="CX2" s="9">
        <f t="shared" si="8"/>
        <v>99</v>
      </c>
      <c r="CY2" s="9">
        <f t="shared" si="8"/>
        <v>100</v>
      </c>
      <c r="CZ2" s="9">
        <f t="shared" si="8"/>
        <v>101</v>
      </c>
    </row>
    <row r="3" spans="1:163" ht="15.75" thickBot="1" x14ac:dyDescent="0.3">
      <c r="C3" s="51"/>
      <c r="D3" s="51"/>
      <c r="E3" s="51"/>
      <c r="F3" s="51"/>
      <c r="G3" s="51"/>
      <c r="H3" s="51"/>
      <c r="I3" s="51"/>
      <c r="J3" s="51"/>
      <c r="K3" s="51"/>
      <c r="L3" s="51"/>
      <c r="M3" s="51"/>
    </row>
    <row r="4" spans="1:163" ht="16.5" thickTop="1" thickBot="1" x14ac:dyDescent="0.3">
      <c r="A4" s="31" t="s">
        <v>11</v>
      </c>
      <c r="B4" s="31"/>
      <c r="C4" s="77"/>
      <c r="D4" s="189">
        <v>250</v>
      </c>
      <c r="E4" s="189">
        <f>D4+250</f>
        <v>500</v>
      </c>
      <c r="F4" s="189">
        <f>E4+250</f>
        <v>750</v>
      </c>
      <c r="G4" s="189">
        <f>F4+250</f>
        <v>1000</v>
      </c>
      <c r="H4" s="189">
        <f t="shared" ref="H4:I4" si="9">G4</f>
        <v>1000</v>
      </c>
      <c r="I4" s="189">
        <f t="shared" si="9"/>
        <v>1000</v>
      </c>
      <c r="J4" s="189">
        <f>I4</f>
        <v>1000</v>
      </c>
      <c r="K4" s="189">
        <f>J4</f>
        <v>1000</v>
      </c>
      <c r="L4" s="189">
        <f t="shared" ref="L4:BK4" si="10">K4</f>
        <v>1000</v>
      </c>
      <c r="M4" s="189">
        <f t="shared" si="10"/>
        <v>1000</v>
      </c>
      <c r="N4" s="189">
        <f t="shared" si="10"/>
        <v>1000</v>
      </c>
      <c r="O4" s="189">
        <f t="shared" si="10"/>
        <v>1000</v>
      </c>
      <c r="P4" s="189">
        <f t="shared" si="10"/>
        <v>1000</v>
      </c>
      <c r="Q4" s="189">
        <f t="shared" si="10"/>
        <v>1000</v>
      </c>
      <c r="R4" s="189">
        <f t="shared" si="10"/>
        <v>1000</v>
      </c>
      <c r="S4" s="189">
        <f t="shared" si="10"/>
        <v>1000</v>
      </c>
      <c r="T4" s="189">
        <f t="shared" si="10"/>
        <v>1000</v>
      </c>
      <c r="U4" s="189">
        <f t="shared" si="10"/>
        <v>1000</v>
      </c>
      <c r="V4" s="189">
        <f t="shared" si="10"/>
        <v>1000</v>
      </c>
      <c r="W4" s="189">
        <f t="shared" si="10"/>
        <v>1000</v>
      </c>
      <c r="X4" s="189">
        <f t="shared" si="10"/>
        <v>1000</v>
      </c>
      <c r="Y4" s="189">
        <f t="shared" si="10"/>
        <v>1000</v>
      </c>
      <c r="Z4" s="189">
        <f t="shared" si="10"/>
        <v>1000</v>
      </c>
      <c r="AA4" s="189">
        <f t="shared" si="10"/>
        <v>1000</v>
      </c>
      <c r="AB4" s="189">
        <f t="shared" si="10"/>
        <v>1000</v>
      </c>
      <c r="AC4" s="189">
        <f t="shared" si="10"/>
        <v>1000</v>
      </c>
      <c r="AD4" s="189">
        <f t="shared" si="10"/>
        <v>1000</v>
      </c>
      <c r="AE4" s="189">
        <f t="shared" si="10"/>
        <v>1000</v>
      </c>
      <c r="AF4" s="189">
        <f t="shared" si="10"/>
        <v>1000</v>
      </c>
      <c r="AG4" s="189">
        <f t="shared" si="10"/>
        <v>1000</v>
      </c>
      <c r="AH4" s="189">
        <f t="shared" si="10"/>
        <v>1000</v>
      </c>
      <c r="AI4" s="189">
        <f t="shared" si="10"/>
        <v>1000</v>
      </c>
      <c r="AJ4" s="189">
        <f t="shared" si="10"/>
        <v>1000</v>
      </c>
      <c r="AK4" s="189">
        <f t="shared" si="10"/>
        <v>1000</v>
      </c>
      <c r="AL4" s="189">
        <f t="shared" si="10"/>
        <v>1000</v>
      </c>
      <c r="AM4" s="189">
        <f t="shared" si="10"/>
        <v>1000</v>
      </c>
      <c r="AN4" s="189">
        <f t="shared" si="10"/>
        <v>1000</v>
      </c>
      <c r="AO4" s="189">
        <f t="shared" si="10"/>
        <v>1000</v>
      </c>
      <c r="AP4" s="189">
        <f t="shared" si="10"/>
        <v>1000</v>
      </c>
      <c r="AQ4" s="189">
        <f t="shared" si="10"/>
        <v>1000</v>
      </c>
      <c r="AR4" s="189">
        <f t="shared" si="10"/>
        <v>1000</v>
      </c>
      <c r="AS4" s="189">
        <f t="shared" si="10"/>
        <v>1000</v>
      </c>
      <c r="AT4" s="189">
        <f t="shared" si="10"/>
        <v>1000</v>
      </c>
      <c r="AU4" s="189">
        <f t="shared" si="10"/>
        <v>1000</v>
      </c>
      <c r="AV4" s="189">
        <f t="shared" si="10"/>
        <v>1000</v>
      </c>
      <c r="AW4" s="189">
        <f t="shared" si="10"/>
        <v>1000</v>
      </c>
      <c r="AX4" s="189">
        <f t="shared" si="10"/>
        <v>1000</v>
      </c>
      <c r="AY4" s="189">
        <f t="shared" si="10"/>
        <v>1000</v>
      </c>
      <c r="AZ4" s="189">
        <f t="shared" si="10"/>
        <v>1000</v>
      </c>
      <c r="BA4" s="189">
        <f t="shared" si="10"/>
        <v>1000</v>
      </c>
      <c r="BB4" s="189">
        <f t="shared" si="10"/>
        <v>1000</v>
      </c>
      <c r="BC4" s="189">
        <f t="shared" si="10"/>
        <v>1000</v>
      </c>
      <c r="BD4" s="189">
        <f t="shared" si="10"/>
        <v>1000</v>
      </c>
      <c r="BE4" s="189">
        <f t="shared" si="10"/>
        <v>1000</v>
      </c>
      <c r="BF4" s="189">
        <f t="shared" si="10"/>
        <v>1000</v>
      </c>
      <c r="BG4" s="189">
        <f t="shared" si="10"/>
        <v>1000</v>
      </c>
      <c r="BH4" s="189">
        <f t="shared" si="10"/>
        <v>1000</v>
      </c>
      <c r="BI4" s="189">
        <f t="shared" si="10"/>
        <v>1000</v>
      </c>
      <c r="BJ4" s="189">
        <f t="shared" si="10"/>
        <v>1000</v>
      </c>
      <c r="BK4" s="189">
        <f t="shared" si="10"/>
        <v>1000</v>
      </c>
      <c r="BL4" s="191">
        <f>'yr1'!G46</f>
        <v>1000</v>
      </c>
      <c r="BM4" s="192">
        <f>'yr2'!G46</f>
        <v>1006.0677183694022</v>
      </c>
      <c r="BN4" s="192">
        <f>'yr3'!G52</f>
        <v>1010.3151212279832</v>
      </c>
      <c r="BO4" s="192">
        <f>'yr4'!G52</f>
        <v>1012.1354367388041</v>
      </c>
      <c r="BP4" s="192">
        <f>'yr5'!G52</f>
        <v>1012.1354367388041</v>
      </c>
      <c r="BQ4" s="192">
        <f>'yr6'!G52</f>
        <v>1009.7083493910428</v>
      </c>
      <c r="BR4" s="192">
        <f>'yr7'!G52</f>
        <v>1007.2812620432821</v>
      </c>
      <c r="BS4" s="192">
        <f>'yr8'!G52</f>
        <v>1004.8541746955216</v>
      </c>
      <c r="BT4" s="192">
        <f>'yr9'!G52</f>
        <v>1002.4270873477609</v>
      </c>
      <c r="BU4" s="193">
        <f>'yr10'!G52</f>
        <v>1000</v>
      </c>
      <c r="BV4" s="188">
        <f>BU4-20</f>
        <v>980</v>
      </c>
      <c r="BW4" s="188">
        <f t="shared" ref="BW4:CZ4" si="11">BV4-20</f>
        <v>960</v>
      </c>
      <c r="BX4" s="188">
        <f t="shared" si="11"/>
        <v>940</v>
      </c>
      <c r="BY4" s="188">
        <f t="shared" si="11"/>
        <v>920</v>
      </c>
      <c r="BZ4" s="188">
        <f t="shared" si="11"/>
        <v>900</v>
      </c>
      <c r="CA4" s="188">
        <f t="shared" si="11"/>
        <v>880</v>
      </c>
      <c r="CB4" s="188">
        <f>CA4-20</f>
        <v>860</v>
      </c>
      <c r="CC4" s="188">
        <f t="shared" si="11"/>
        <v>840</v>
      </c>
      <c r="CD4" s="188">
        <f t="shared" si="11"/>
        <v>820</v>
      </c>
      <c r="CE4" s="188">
        <f t="shared" si="11"/>
        <v>800</v>
      </c>
      <c r="CF4" s="188">
        <f t="shared" si="11"/>
        <v>780</v>
      </c>
      <c r="CG4" s="188">
        <f t="shared" si="11"/>
        <v>760</v>
      </c>
      <c r="CH4" s="188">
        <f t="shared" si="11"/>
        <v>740</v>
      </c>
      <c r="CI4" s="188">
        <f t="shared" si="11"/>
        <v>720</v>
      </c>
      <c r="CJ4" s="188">
        <f t="shared" si="11"/>
        <v>700</v>
      </c>
      <c r="CK4" s="188">
        <f t="shared" si="11"/>
        <v>680</v>
      </c>
      <c r="CL4" s="188">
        <f t="shared" si="11"/>
        <v>660</v>
      </c>
      <c r="CM4" s="188">
        <f t="shared" si="11"/>
        <v>640</v>
      </c>
      <c r="CN4" s="188">
        <f t="shared" si="11"/>
        <v>620</v>
      </c>
      <c r="CO4" s="188">
        <f t="shared" si="11"/>
        <v>600</v>
      </c>
      <c r="CP4" s="188">
        <f t="shared" si="11"/>
        <v>580</v>
      </c>
      <c r="CQ4" s="188">
        <f t="shared" si="11"/>
        <v>560</v>
      </c>
      <c r="CR4" s="188">
        <f t="shared" si="11"/>
        <v>540</v>
      </c>
      <c r="CS4" s="188">
        <f t="shared" si="11"/>
        <v>520</v>
      </c>
      <c r="CT4" s="188">
        <f t="shared" si="11"/>
        <v>500</v>
      </c>
      <c r="CU4" s="188">
        <f t="shared" si="11"/>
        <v>480</v>
      </c>
      <c r="CV4" s="188">
        <f t="shared" si="11"/>
        <v>460</v>
      </c>
      <c r="CW4" s="188">
        <f t="shared" si="11"/>
        <v>440</v>
      </c>
      <c r="CX4" s="188">
        <f t="shared" si="11"/>
        <v>420</v>
      </c>
      <c r="CY4" s="188">
        <f t="shared" si="11"/>
        <v>400</v>
      </c>
      <c r="CZ4" s="188">
        <f t="shared" si="11"/>
        <v>380</v>
      </c>
      <c r="DA4" s="22"/>
      <c r="DB4" s="22"/>
      <c r="DC4" s="22"/>
      <c r="DD4" s="22"/>
      <c r="DE4" s="22"/>
      <c r="DF4" s="22"/>
      <c r="DG4" s="22"/>
      <c r="DH4" s="22"/>
      <c r="DI4" s="22"/>
      <c r="DJ4" s="22"/>
      <c r="DK4" s="22"/>
      <c r="DL4" s="22"/>
      <c r="DM4" s="22"/>
      <c r="DN4" s="22"/>
      <c r="DO4" s="22"/>
      <c r="DP4" s="22"/>
      <c r="DQ4" s="22"/>
      <c r="DR4" s="22"/>
      <c r="DS4" s="22"/>
      <c r="DT4" s="22"/>
      <c r="DU4" s="22"/>
      <c r="DV4" s="22"/>
      <c r="DW4" s="22"/>
      <c r="DX4" s="22"/>
      <c r="DY4" s="22"/>
      <c r="DZ4" s="22"/>
      <c r="EA4" s="22"/>
      <c r="EB4" s="22"/>
    </row>
    <row r="5" spans="1:163" ht="15.75" thickTop="1" x14ac:dyDescent="0.25">
      <c r="A5" t="s">
        <v>7</v>
      </c>
      <c r="C5" s="77"/>
      <c r="D5" s="74">
        <f>D11</f>
        <v>250</v>
      </c>
      <c r="E5" s="74">
        <f>SUM($D12:E12)</f>
        <v>749.98109678386993</v>
      </c>
      <c r="F5" s="74">
        <f>SUM($D13:F13)</f>
        <v>1499.8552796539859</v>
      </c>
      <c r="G5" s="74">
        <f>SUM($D14:G14)</f>
        <v>2499.4349530142308</v>
      </c>
      <c r="H5" s="74">
        <f>SUM($D15:H15)</f>
        <v>3498.4104318684072</v>
      </c>
      <c r="I5" s="74">
        <f>SUM($D16:I16)</f>
        <v>4496.3502824268617</v>
      </c>
      <c r="J5" s="74">
        <f>SUM($D17:J17)</f>
        <v>5492.7356127600351</v>
      </c>
      <c r="K5" s="74">
        <f>SUM($D18:K18)</f>
        <v>6486.9766858102057</v>
      </c>
      <c r="L5" s="74">
        <f>SUM($D19:L19)</f>
        <v>7478.4232897219026</v>
      </c>
      <c r="M5" s="74">
        <f>SUM($D20:M20)</f>
        <v>8466.3727159829377</v>
      </c>
      <c r="N5" s="194">
        <f>SUM($D21:N21)</f>
        <v>9450.0765340050511</v>
      </c>
      <c r="O5" s="194">
        <f>SUM($D22:O22)</f>
        <v>10428.746702484905</v>
      </c>
      <c r="P5" s="194">
        <f>SUM($D23:P23)</f>
        <v>11401.561304208835</v>
      </c>
      <c r="Q5" s="194">
        <f>SUM($D24:Q24)</f>
        <v>12367.670068892483</v>
      </c>
      <c r="R5" s="194">
        <f>SUM($D25:R25)</f>
        <v>13326.19978173701</v>
      </c>
      <c r="S5" s="194">
        <f>SUM($D26:S26)</f>
        <v>14276.259635107097</v>
      </c>
      <c r="T5" s="194">
        <f>SUM($D27:T27)</f>
        <v>15216.946554673552</v>
      </c>
      <c r="U5" s="194">
        <f>SUM($D28:U28)</f>
        <v>16147.350513503046</v>
      </c>
      <c r="V5" s="194">
        <f>SUM($D29:V29)</f>
        <v>17066.559834772826</v>
      </c>
      <c r="W5" s="194">
        <f>SUM($D30:W30)</f>
        <v>17973.666474292106</v>
      </c>
      <c r="X5" s="194">
        <f>SUM($D31:X31)</f>
        <v>18867.771266810199</v>
      </c>
      <c r="Y5" s="194">
        <f>SUM($D32:Y32)</f>
        <v>19747.989114573236</v>
      </c>
      <c r="Z5" s="194">
        <f>SUM($D33:Z33)</f>
        <v>20613.454092379518</v>
      </c>
      <c r="AA5" s="194">
        <f>SUM($D34:AA34)</f>
        <v>21463.324440238855</v>
      </c>
      <c r="AB5" s="194">
        <f>SUM($D35:AB35)</f>
        <v>22296.787412508656</v>
      </c>
      <c r="AC5" s="194">
        <f>SUM($D36:AC36)</f>
        <v>23113.06395095673</v>
      </c>
      <c r="AD5" s="194">
        <f>SUM($D37:AD37)</f>
        <v>23911.413148514857</v>
      </c>
      <c r="AE5" s="194">
        <f>SUM($D38:AE38)</f>
        <v>24691.136470486275</v>
      </c>
      <c r="AF5" s="194">
        <f>SUM($D39:AF39)</f>
        <v>25451.581700610845</v>
      </c>
      <c r="AG5" s="194">
        <f>SUM($D40:AG40)</f>
        <v>26192.146580635508</v>
      </c>
      <c r="AH5" s="194">
        <f>SUM($D41:AH41)</f>
        <v>26912.28211384705</v>
      </c>
      <c r="AI5" s="194">
        <f>SUM($D42:AI42)</f>
        <v>27611.495505359981</v>
      </c>
      <c r="AJ5" s="194">
        <f>SUM($D43:AJ43)</f>
        <v>28289.352714771285</v>
      </c>
      <c r="AK5" s="194">
        <f>SUM($D44:AK44)</f>
        <v>28945.480600048959</v>
      </c>
      <c r="AL5" s="194">
        <f>SUM($D45:AL45)</f>
        <v>29579.568635160711</v>
      </c>
      <c r="AM5" s="194">
        <f>SUM($D46:AM46)</f>
        <v>30191.370187915414</v>
      </c>
      <c r="AN5" s="194">
        <f>SUM($D47:AN47)</f>
        <v>30780.703348722778</v>
      </c>
      <c r="AO5" s="194">
        <f>SUM($D48:AO48)</f>
        <v>31347.451305409002</v>
      </c>
      <c r="AP5" s="194">
        <f>SUM($D49:AP49)</f>
        <v>31891.562263790951</v>
      </c>
      <c r="AQ5" s="194">
        <f>SUM($D50:AQ50)</f>
        <v>32413.04891833667</v>
      </c>
      <c r="AR5" s="194">
        <f>SUM($D51:AR51)</f>
        <v>32911.987481853808</v>
      </c>
      <c r="AS5" s="194">
        <f>SUM($D52:AS52)</f>
        <v>33388.516287678227</v>
      </c>
      <c r="AT5" s="194">
        <f>SUM($D53:AT53)</f>
        <v>33842.833982211021</v>
      </c>
      <c r="AU5" s="194">
        <f>SUM($D54:AU54)</f>
        <v>34275.197329806193</v>
      </c>
      <c r="AV5" s="194">
        <f>SUM($D55:AV55)</f>
        <v>34685.918655877336</v>
      </c>
      <c r="AW5" s="194">
        <f>SUM($D56:AW56)</f>
        <v>35075.362957612146</v>
      </c>
      <c r="AX5" s="194">
        <f>SUM($D57:AX57)</f>
        <v>35443.944714803598</v>
      </c>
      <c r="AY5" s="194">
        <f>SUM($D58:AY58)</f>
        <v>35792.124435981088</v>
      </c>
      <c r="AZ5" s="194">
        <f>SUM($D59:AZ59)</f>
        <v>36120.404977214959</v>
      </c>
      <c r="BA5" s="194">
        <f>SUM($D60:BA60)</f>
        <v>36429.327672645122</v>
      </c>
      <c r="BB5" s="194">
        <f>SUM($D61:BB61)</f>
        <v>36719.468316927887</v>
      </c>
      <c r="BC5" s="194">
        <f>SUM($D62:BC62)</f>
        <v>36991.433040395314</v>
      </c>
      <c r="BD5" s="194">
        <f>SUM($D63:BD63)</f>
        <v>37245.854117776893</v>
      </c>
      <c r="BE5" s="194">
        <f>SUM($D64:BE64)</f>
        <v>37483.385750853791</v>
      </c>
      <c r="BF5" s="194">
        <f>SUM($D65:BF65)</f>
        <v>37704.699864418959</v>
      </c>
      <c r="BG5" s="194">
        <f>SUM($D66:BG66)</f>
        <v>37910.481953429888</v>
      </c>
      <c r="BH5" s="194">
        <f>SUM($D67:BH67)</f>
        <v>38101.427017299371</v>
      </c>
      <c r="BI5" s="194">
        <f>SUM($D68:BI68)</f>
        <v>38278.235614916623</v>
      </c>
      <c r="BJ5" s="194">
        <f>SUM($D69:BJ69)</f>
        <v>38441.610071274103</v>
      </c>
      <c r="BK5" s="194">
        <f>SUM($D70:BK70)</f>
        <v>38592.250863549853</v>
      </c>
      <c r="BL5" s="195">
        <f>SUM($D71:BL71)</f>
        <v>38730.853211217596</v>
      </c>
      <c r="BM5" s="74">
        <f>SUM($D72:BM72)</f>
        <v>38864.171609657787</v>
      </c>
      <c r="BN5" s="74">
        <f>SUM($D73:BN73)</f>
        <v>38991.060676989779</v>
      </c>
      <c r="BO5" s="74">
        <f>SUM($D74:BO74)</f>
        <v>39109.752649610557</v>
      </c>
      <c r="BP5" s="74">
        <f>SUM($D75:BP75)</f>
        <v>39219.06831622927</v>
      </c>
      <c r="BQ5" s="74">
        <f>SUM($D76:BQ76)</f>
        <v>39317.201629142379</v>
      </c>
      <c r="BR5" s="74">
        <f>SUM($D77:BR77)</f>
        <v>39404.752252129532</v>
      </c>
      <c r="BS5" s="74">
        <f>SUM($D78:BS78)</f>
        <v>39482.297556149548</v>
      </c>
      <c r="BT5" s="74">
        <f>SUM($D79:BT79)</f>
        <v>39550.391717409228</v>
      </c>
      <c r="BU5" s="196">
        <f>SUM($D80:BU80)</f>
        <v>39609.564976692738</v>
      </c>
      <c r="BV5" s="194">
        <f>SUM($D81:BV81)</f>
        <v>39642.750190560771</v>
      </c>
      <c r="BW5" s="194">
        <f>SUM($D82:BW82)</f>
        <v>39650.429661167364</v>
      </c>
      <c r="BX5" s="194">
        <f>SUM($D83:BX83)</f>
        <v>39633.065636027648</v>
      </c>
      <c r="BY5" s="194">
        <f>SUM($D84:BY84)</f>
        <v>39591.102531446952</v>
      </c>
      <c r="BZ5" s="194">
        <f>SUM($D85:BZ85)</f>
        <v>39524.96877959367</v>
      </c>
      <c r="CA5" s="194">
        <f>SUM($D86:CA86)</f>
        <v>39435.07856673262</v>
      </c>
      <c r="CB5" s="194">
        <f>SUM($D87:CB87)</f>
        <v>39321.833536204693</v>
      </c>
      <c r="CC5" s="194">
        <f>SUM($D88:CC88)</f>
        <v>39185.624480134553</v>
      </c>
      <c r="CD5" s="194">
        <f>SUM($D89:CD89)</f>
        <v>39026.833023685256</v>
      </c>
      <c r="CE5" s="194">
        <f>SUM($D90:CE90)</f>
        <v>38845.833295901743</v>
      </c>
      <c r="CF5" s="194">
        <f>SUM($D91:CF91)</f>
        <v>38642.993576101013</v>
      </c>
      <c r="CG5" s="194">
        <f>SUM($D92:CG92)</f>
        <v>38418.677902166273</v>
      </c>
      <c r="CH5" s="194">
        <f>SUM($D93:CH93)</f>
        <v>38173.247625973949</v>
      </c>
      <c r="CI5" s="194">
        <f>SUM($D94:CI94)</f>
        <v>37907.062901003475</v>
      </c>
      <c r="CJ5" s="194">
        <f>SUM($D95:CJ95)</f>
        <v>37620.484087646939</v>
      </c>
      <c r="CK5" s="194">
        <f>SUM($D96:CK96)</f>
        <v>37313.873062660976</v>
      </c>
      <c r="CL5" s="194">
        <f>SUM($D97:CL97)</f>
        <v>36987.594420459114</v>
      </c>
      <c r="CM5" s="194">
        <f>SUM($D98:CM98)</f>
        <v>36642.016555432994</v>
      </c>
      <c r="CN5" s="194">
        <f>SUM($D99:CN99)</f>
        <v>36277.512616148182</v>
      </c>
      <c r="CO5" s="194">
        <f>SUM($D100:CO100)</f>
        <v>35894.461324022879</v>
      </c>
      <c r="CP5" s="194">
        <f>SUM($D101:CP101)</f>
        <v>35493.247650922815</v>
      </c>
      <c r="CQ5" s="194">
        <f>SUM($D102:CQ102)</f>
        <v>35074.263351949034</v>
      </c>
      <c r="CR5" s="194">
        <f>SUM($D103:CR103)</f>
        <v>34637.907351527079</v>
      </c>
      <c r="CS5" s="194">
        <f>SUM($D104:CS104)</f>
        <v>34184.585982693905</v>
      </c>
      <c r="CT5" s="194">
        <f>SUM($D105:CT105)</f>
        <v>33714.713081200462</v>
      </c>
      <c r="CU5" s="194">
        <f>SUM($D106:CU106)</f>
        <v>33228.709937680433</v>
      </c>
      <c r="CV5" s="194">
        <f>SUM($D107:CV107)</f>
        <v>32727.005112662158</v>
      </c>
      <c r="CW5" s="194">
        <f>SUM($D108:CW108)</f>
        <v>32210.034120607012</v>
      </c>
      <c r="CX5" s="194">
        <f>SUM($D109:CX109)</f>
        <v>31678.238990430036</v>
      </c>
      <c r="CY5" s="194">
        <f>SUM($D110:CY110)</f>
        <v>31132.067711090651</v>
      </c>
      <c r="CZ5" s="194">
        <f>SUM($D111:CZ111)</f>
        <v>30571.973571823532</v>
      </c>
      <c r="DA5" s="22"/>
      <c r="DB5" s="22"/>
      <c r="DC5" s="22"/>
      <c r="DD5" s="22"/>
      <c r="DE5" s="22"/>
      <c r="DF5" s="22"/>
      <c r="DG5" s="22"/>
      <c r="DH5" s="22"/>
      <c r="DI5" s="22"/>
      <c r="DJ5" s="22"/>
      <c r="DK5" s="22"/>
      <c r="DL5" s="22"/>
      <c r="DM5" s="22"/>
      <c r="DN5" s="22"/>
      <c r="DO5" s="22"/>
      <c r="DP5" s="22"/>
      <c r="DQ5" s="22"/>
      <c r="DR5" s="22"/>
      <c r="DS5" s="22"/>
      <c r="DT5" s="22"/>
      <c r="DU5" s="22"/>
      <c r="DV5" s="22"/>
      <c r="DW5" s="22"/>
      <c r="DX5" s="22"/>
      <c r="DY5" s="22"/>
      <c r="DZ5" s="22"/>
      <c r="EA5" s="22"/>
      <c r="EB5" s="22"/>
    </row>
    <row r="6" spans="1:163" x14ac:dyDescent="0.25">
      <c r="A6" t="s">
        <v>9</v>
      </c>
      <c r="C6" s="92"/>
      <c r="D6" s="74">
        <v>0</v>
      </c>
      <c r="E6" s="74">
        <f>D5-D12</f>
        <v>1.8903216130098599E-2</v>
      </c>
      <c r="F6" s="74">
        <f>E5-SUM($D13:E13)</f>
        <v>0.1258171298840125</v>
      </c>
      <c r="G6" s="74">
        <f>F5-SUM($D14:F14)</f>
        <v>0.42032663975510332</v>
      </c>
      <c r="H6" s="74">
        <f>G5-SUM($D15:G15)</f>
        <v>1.0245211458236554</v>
      </c>
      <c r="I6" s="74">
        <f>H5-SUM($D16:H16)</f>
        <v>2.0601494415459456</v>
      </c>
      <c r="J6" s="74">
        <f>I5-SUM($D17:I17)</f>
        <v>3.6146696668265577</v>
      </c>
      <c r="K6" s="74">
        <f>J5-SUM($D18:J18)</f>
        <v>5.7589269498294016</v>
      </c>
      <c r="L6" s="74">
        <f>K5-SUM($D19:K19)</f>
        <v>8.5533960883030886</v>
      </c>
      <c r="M6" s="74">
        <f>L5-SUM($D20:L20)</f>
        <v>12.050573738964886</v>
      </c>
      <c r="N6" s="194">
        <f>M5-SUM($D21:M21)</f>
        <v>16.29618197788659</v>
      </c>
      <c r="O6" s="194">
        <f>N5-SUM($D22:N22)</f>
        <v>21.329831520146399</v>
      </c>
      <c r="P6" s="194">
        <f>O5-SUM($D23:O23)</f>
        <v>27.185398276069463</v>
      </c>
      <c r="Q6" s="194">
        <f>P5-SUM($D24:P24)</f>
        <v>33.891235316352322</v>
      </c>
      <c r="R6" s="194">
        <f>Q5-SUM($D25:Q25)</f>
        <v>41.470287155472761</v>
      </c>
      <c r="S6" s="194">
        <f>R5-SUM($D26:R26)</f>
        <v>49.940146629913215</v>
      </c>
      <c r="T6" s="194">
        <f>S5-SUM($D27:S27)</f>
        <v>59.31308043354511</v>
      </c>
      <c r="U6" s="194">
        <f>T5-SUM($D28:T28)</f>
        <v>69.596041170505487</v>
      </c>
      <c r="V6" s="194">
        <f>U5-SUM($D29:U29)</f>
        <v>80.790678730219952</v>
      </c>
      <c r="W6" s="194">
        <f>V5-SUM($D30:V30)</f>
        <v>92.89336048072073</v>
      </c>
      <c r="X6" s="194">
        <f>W5-SUM($D31:W31)</f>
        <v>105.89520748190625</v>
      </c>
      <c r="Y6" s="194">
        <f>X5-SUM($D32:X32)</f>
        <v>119.78215223696316</v>
      </c>
      <c r="Z6" s="194">
        <f>Y5-SUM($D33:Y33)</f>
        <v>134.53502219371876</v>
      </c>
      <c r="AA6" s="194">
        <f>Z5-SUM($D34:Z34)</f>
        <v>150.12965214066207</v>
      </c>
      <c r="AB6" s="194">
        <f>AA5-SUM($D35:AA35)</f>
        <v>166.53702773019904</v>
      </c>
      <c r="AC6" s="194">
        <f>AB5-SUM($D36:AB36)</f>
        <v>183.72346155192645</v>
      </c>
      <c r="AD6" s="194">
        <f>AC5-SUM($D37:AC37)</f>
        <v>201.65080244187266</v>
      </c>
      <c r="AE6" s="194">
        <f>AD5-SUM($D38:AD38)</f>
        <v>220.27667802858196</v>
      </c>
      <c r="AF6" s="194">
        <f>AE5-SUM($D39:AE39)</f>
        <v>239.55476987543079</v>
      </c>
      <c r="AG6" s="194">
        <f>AF5-SUM($D40:AF40)</f>
        <v>259.43511997533642</v>
      </c>
      <c r="AH6" s="194">
        <f>AG5-SUM($D41:AG41)</f>
        <v>279.86446678845823</v>
      </c>
      <c r="AI6" s="194">
        <f>AH5-SUM($D42:AH42)</f>
        <v>300.78660848706932</v>
      </c>
      <c r="AJ6" s="194">
        <f>AI5-SUM($D43:AI43)</f>
        <v>322.14279058869579</v>
      </c>
      <c r="AK6" s="194">
        <f>AJ5-SUM($D44:AJ44)</f>
        <v>343.87211472232593</v>
      </c>
      <c r="AL6" s="194">
        <f>AK5-SUM($D45:AK45)</f>
        <v>365.91196488824789</v>
      </c>
      <c r="AM6" s="194">
        <f>AL5-SUM($D46:AL46)</f>
        <v>388.19844724529685</v>
      </c>
      <c r="AN6" s="194">
        <f>AM5-SUM($D47:AM47)</f>
        <v>410.66683919263596</v>
      </c>
      <c r="AO6" s="194">
        <f>AN5-SUM($D48:AN48)</f>
        <v>433.25204331377608</v>
      </c>
      <c r="AP6" s="194">
        <f>AO5-SUM($D49:AO49)</f>
        <v>455.88904161805112</v>
      </c>
      <c r="AQ6" s="194">
        <f>AP5-SUM($D50:AP50)</f>
        <v>478.51334545428108</v>
      </c>
      <c r="AR6" s="194">
        <f>AQ5-SUM($D51:AQ51)</f>
        <v>501.06143648285797</v>
      </c>
      <c r="AS6" s="194">
        <f>AR5-SUM($D52:AR52)</f>
        <v>523.47119417557769</v>
      </c>
      <c r="AT6" s="194">
        <f>AS5-SUM($D53:AS53)</f>
        <v>545.68230546720588</v>
      </c>
      <c r="AU6" s="194">
        <f>AT5-SUM($D54:AT54)</f>
        <v>567.63665240482806</v>
      </c>
      <c r="AV6" s="194">
        <f>AU5-SUM($D55:AU55)</f>
        <v>589.27867392885673</v>
      </c>
      <c r="AW6" s="194">
        <f>AV5-SUM($D56:AV56)</f>
        <v>610.55569826519059</v>
      </c>
      <c r="AX6" s="194">
        <f>AW5-SUM($D57:AW57)</f>
        <v>631.4182428085478</v>
      </c>
      <c r="AY6" s="194">
        <f>AX5-SUM($D58:AX58)</f>
        <v>651.82027882250986</v>
      </c>
      <c r="AZ6" s="194">
        <f>AY5-SUM($D59:AY59)</f>
        <v>671.71945876612881</v>
      </c>
      <c r="BA6" s="194">
        <f>AZ5-SUM($D60:AZ60)</f>
        <v>691.077304569837</v>
      </c>
      <c r="BB6" s="194">
        <f>BA5-SUM($D61:BA61)</f>
        <v>709.8593557172353</v>
      </c>
      <c r="BC6" s="194">
        <f>BB5-SUM($D62:BB62)</f>
        <v>728.03527653257333</v>
      </c>
      <c r="BD6" s="194">
        <f>BC5-SUM($D63:BC63)</f>
        <v>745.57892261842062</v>
      </c>
      <c r="BE6" s="194">
        <f>BD5-SUM($D64:BD64)</f>
        <v>762.46836692310171</v>
      </c>
      <c r="BF6" s="194">
        <f>BE5-SUM($D65:BE65)</f>
        <v>778.68588643483236</v>
      </c>
      <c r="BG6" s="194">
        <f>BF5-SUM($D66:BF66)</f>
        <v>794.21791098907124</v>
      </c>
      <c r="BH6" s="194">
        <f>BG5-SUM($D67:BG67)</f>
        <v>809.05493613051658</v>
      </c>
      <c r="BI6" s="194">
        <f>BH5-SUM($D68:BH68)</f>
        <v>823.19140238274849</v>
      </c>
      <c r="BJ6" s="194">
        <f>BI5-SUM($D69:BI69)</f>
        <v>836.62554364251992</v>
      </c>
      <c r="BK6" s="194">
        <f>BJ5-SUM($D70:BJ70)</f>
        <v>849.35920772425015</v>
      </c>
      <c r="BL6" s="195">
        <f>BK5-SUM($D71:BK71)</f>
        <v>861.39765233225626</v>
      </c>
      <c r="BM6" s="74">
        <f>BL5-SUM($D72:BL72)</f>
        <v>872.74931992920756</v>
      </c>
      <c r="BN6" s="74">
        <f>BM5-SUM($D73:BM73)</f>
        <v>883.42605389599339</v>
      </c>
      <c r="BO6" s="74">
        <f>BN5-SUM($D74:BN74)</f>
        <v>893.4434641180269</v>
      </c>
      <c r="BP6" s="74">
        <f>BO5-SUM($D75:BO75)</f>
        <v>902.81977012009156</v>
      </c>
      <c r="BQ6" s="74">
        <f>BP5-SUM($D76:BP76)</f>
        <v>911.57503647793055</v>
      </c>
      <c r="BR6" s="74">
        <f>BQ5-SUM($D77:BQ77)</f>
        <v>919.73063905612798</v>
      </c>
      <c r="BS6" s="74">
        <f>BR5-SUM($D78:BR78)</f>
        <v>927.30887067550793</v>
      </c>
      <c r="BT6" s="74">
        <f>BS5-SUM($D79:BS79)</f>
        <v>934.33292608807824</v>
      </c>
      <c r="BU6" s="196">
        <f>BT5-SUM($D80:BT80)</f>
        <v>940.82674071648944</v>
      </c>
      <c r="BV6" s="194">
        <f>BU5-SUM($D81:BU81)</f>
        <v>946.81478613196668</v>
      </c>
      <c r="BW6" s="194">
        <f>BV5-SUM($D82:BV82)</f>
        <v>952.32052939340792</v>
      </c>
      <c r="BX6" s="194">
        <f>BW5-SUM($D83:BW83)</f>
        <v>957.36402513971552</v>
      </c>
      <c r="BY6" s="194">
        <f>BX5-SUM($D84:BX84)</f>
        <v>961.96310458069638</v>
      </c>
      <c r="BZ6" s="194">
        <f>BY5-SUM($D85:BY85)</f>
        <v>966.13375185328186</v>
      </c>
      <c r="CA6" s="194">
        <f>BZ5-SUM($D86:BZ86)</f>
        <v>969.8902128610498</v>
      </c>
      <c r="CB6" s="194">
        <f>CA5-SUM($D87:CA87)</f>
        <v>973.24503052792716</v>
      </c>
      <c r="CC6" s="194">
        <f>CB5-SUM($D88:CB88)</f>
        <v>976.20905607013992</v>
      </c>
      <c r="CD6" s="194">
        <f>CC5-SUM($D89:CC89)</f>
        <v>978.79145644929667</v>
      </c>
      <c r="CE6" s="194">
        <f>CD5-SUM($D90:CD90)</f>
        <v>980.99972778351366</v>
      </c>
      <c r="CF6" s="194">
        <f>CE5-SUM($D91:CE91)</f>
        <v>982.83971980072965</v>
      </c>
      <c r="CG6" s="194">
        <f>CF5-SUM($D92:CF92)</f>
        <v>984.31567393473961</v>
      </c>
      <c r="CH6" s="194">
        <f>CG5-SUM($D93:CG93)</f>
        <v>985.43027619232453</v>
      </c>
      <c r="CI6" s="194">
        <f>CH5-SUM($D94:CH94)</f>
        <v>986.18472497047333</v>
      </c>
      <c r="CJ6" s="194">
        <f>CI5-SUM($D95:CI95)</f>
        <v>986.57881335653656</v>
      </c>
      <c r="CK6" s="194">
        <f>CJ5-SUM($D96:CJ96)</f>
        <v>986.61102498596301</v>
      </c>
      <c r="CL6" s="194">
        <f>CK5-SUM($D97:CK97)</f>
        <v>986.27864220186166</v>
      </c>
      <c r="CM6" s="194">
        <f>CL5-SUM($D98:CL98)</f>
        <v>985.57786502611998</v>
      </c>
      <c r="CN6" s="194">
        <f>CM5-SUM($D99:CM99)</f>
        <v>984.50393928481208</v>
      </c>
      <c r="CO6" s="194">
        <f>CN5-SUM($D100:CN100)</f>
        <v>983.05129212530301</v>
      </c>
      <c r="CP6" s="194">
        <f>CO5-SUM($D101:CO101)</f>
        <v>981.21367310006463</v>
      </c>
      <c r="CQ6" s="194">
        <f>CP5-SUM($D102:CP102)</f>
        <v>978.98429897378082</v>
      </c>
      <c r="CR6" s="194">
        <f>CQ5-SUM($D103:CQ103)</f>
        <v>976.35600042195438</v>
      </c>
      <c r="CS6" s="194">
        <f>CR5-SUM($D104:CR104)</f>
        <v>973.32136883317435</v>
      </c>
      <c r="CT6" s="194">
        <f>CS5-SUM($D105:CS105)</f>
        <v>969.87290149344335</v>
      </c>
      <c r="CU6" s="194">
        <f>CT5-SUM($D106:CT106)</f>
        <v>966.00314352002897</v>
      </c>
      <c r="CV6" s="194">
        <f>CU5-SUM($D107:CU107)</f>
        <v>961.70482501827428</v>
      </c>
      <c r="CW6" s="194">
        <f>CV5-SUM($D108:CV108)</f>
        <v>956.97099205514678</v>
      </c>
      <c r="CX6" s="194">
        <f>CW5-SUM($D109:CW109)</f>
        <v>951.79513017697536</v>
      </c>
      <c r="CY6" s="194">
        <f>CX5-SUM($D110:CX110)</f>
        <v>946.17127933938536</v>
      </c>
      <c r="CZ6" s="194">
        <f>CY5-SUM($D111:CY111)</f>
        <v>940.09413926711932</v>
      </c>
    </row>
    <row r="7" spans="1:163" s="5" customFormat="1" x14ac:dyDescent="0.25">
      <c r="C7" s="92"/>
      <c r="D7" s="52"/>
      <c r="E7" s="142"/>
      <c r="F7" s="142"/>
      <c r="G7" s="142"/>
      <c r="H7" s="142"/>
      <c r="I7" s="142"/>
      <c r="J7" s="142"/>
      <c r="K7" s="142"/>
      <c r="L7" s="142"/>
      <c r="M7" s="142"/>
      <c r="N7" s="28"/>
      <c r="O7" s="28"/>
      <c r="P7" s="28"/>
      <c r="Q7" s="28"/>
      <c r="R7" s="28"/>
      <c r="S7" s="28"/>
      <c r="T7" s="28"/>
      <c r="U7" s="28"/>
      <c r="V7" s="28"/>
      <c r="W7" s="28"/>
      <c r="X7" s="28"/>
      <c r="Y7" s="28"/>
      <c r="Z7" s="28"/>
      <c r="AA7" s="28"/>
      <c r="AB7" s="28"/>
      <c r="AC7" s="28"/>
      <c r="AD7" s="28"/>
      <c r="AE7" s="28"/>
      <c r="AF7" s="28"/>
      <c r="AG7" s="28"/>
      <c r="AH7" s="28"/>
      <c r="AI7" s="28"/>
      <c r="AJ7" s="28"/>
      <c r="AK7" s="28"/>
      <c r="AL7" s="28"/>
      <c r="AM7" s="28"/>
      <c r="AN7" s="28"/>
      <c r="AO7" s="28"/>
      <c r="AP7" s="28"/>
      <c r="AQ7" s="28"/>
      <c r="AR7" s="28"/>
      <c r="AS7" s="28"/>
      <c r="AT7" s="28"/>
      <c r="AU7" s="28"/>
      <c r="AV7" s="28"/>
      <c r="AW7" s="28"/>
      <c r="AX7" s="28"/>
      <c r="AY7" s="28"/>
      <c r="AZ7" s="28"/>
      <c r="BA7" s="28"/>
      <c r="BB7" s="28"/>
      <c r="BC7" s="28"/>
      <c r="BD7" s="28"/>
      <c r="BE7" s="28"/>
      <c r="BF7" s="28"/>
      <c r="BG7" s="28"/>
      <c r="BH7" s="28"/>
      <c r="BI7" s="28"/>
      <c r="BJ7" s="28"/>
      <c r="BK7" s="28"/>
      <c r="BL7" s="143"/>
      <c r="BM7" s="144"/>
      <c r="BN7" s="144"/>
      <c r="BO7" s="144"/>
      <c r="BP7" s="144"/>
      <c r="BQ7" s="144"/>
      <c r="BR7" s="144"/>
      <c r="BS7" s="144"/>
      <c r="BT7" s="144"/>
      <c r="BU7" s="145"/>
      <c r="BV7" s="28"/>
      <c r="BW7" s="28"/>
      <c r="BX7" s="28"/>
      <c r="BY7" s="28"/>
      <c r="BZ7" s="28"/>
      <c r="CA7" s="28"/>
      <c r="CB7" s="28"/>
      <c r="CC7" s="28"/>
      <c r="CD7" s="28"/>
      <c r="CE7" s="28"/>
      <c r="CF7" s="28"/>
      <c r="CG7" s="28"/>
      <c r="CH7" s="28"/>
      <c r="CI7" s="28"/>
      <c r="CJ7" s="28"/>
      <c r="CK7" s="28"/>
      <c r="CL7" s="28"/>
      <c r="CM7" s="28"/>
      <c r="CN7" s="28"/>
      <c r="CO7" s="28"/>
      <c r="CP7" s="28"/>
      <c r="CQ7" s="28"/>
      <c r="CR7" s="28"/>
      <c r="CS7" s="28"/>
      <c r="CT7" s="28"/>
      <c r="CU7" s="28"/>
      <c r="CV7" s="28"/>
      <c r="CW7" s="28"/>
      <c r="CX7" s="28"/>
      <c r="CY7" s="28"/>
      <c r="CZ7" s="28"/>
    </row>
    <row r="8" spans="1:163" s="5" customFormat="1" x14ac:dyDescent="0.25">
      <c r="A8" s="5" t="s">
        <v>127</v>
      </c>
      <c r="C8" s="92"/>
      <c r="D8" s="201">
        <f t="shared" ref="D8:BO8" si="12">MIN(0,D5-C5)+D6</f>
        <v>0</v>
      </c>
      <c r="E8" s="201">
        <f t="shared" si="12"/>
        <v>1.8903216130098599E-2</v>
      </c>
      <c r="F8" s="201">
        <f t="shared" si="12"/>
        <v>0.1258171298840125</v>
      </c>
      <c r="G8" s="201">
        <f t="shared" si="12"/>
        <v>0.42032663975510332</v>
      </c>
      <c r="H8" s="201">
        <f t="shared" si="12"/>
        <v>1.0245211458236554</v>
      </c>
      <c r="I8" s="201">
        <f t="shared" si="12"/>
        <v>2.0601494415459456</v>
      </c>
      <c r="J8" s="201">
        <f t="shared" si="12"/>
        <v>3.6146696668265577</v>
      </c>
      <c r="K8" s="201">
        <f t="shared" si="12"/>
        <v>5.7589269498294016</v>
      </c>
      <c r="L8" s="201">
        <f t="shared" si="12"/>
        <v>8.5533960883030886</v>
      </c>
      <c r="M8" s="201">
        <f t="shared" si="12"/>
        <v>12.050573738964886</v>
      </c>
      <c r="N8" s="201">
        <f t="shared" si="12"/>
        <v>16.29618197788659</v>
      </c>
      <c r="O8" s="201">
        <f t="shared" si="12"/>
        <v>21.329831520146399</v>
      </c>
      <c r="P8" s="201">
        <f t="shared" si="12"/>
        <v>27.185398276069463</v>
      </c>
      <c r="Q8" s="201">
        <f t="shared" si="12"/>
        <v>33.891235316352322</v>
      </c>
      <c r="R8" s="201">
        <f t="shared" si="12"/>
        <v>41.470287155472761</v>
      </c>
      <c r="S8" s="201">
        <f t="shared" si="12"/>
        <v>49.940146629913215</v>
      </c>
      <c r="T8" s="201">
        <f t="shared" si="12"/>
        <v>59.31308043354511</v>
      </c>
      <c r="U8" s="201">
        <f t="shared" si="12"/>
        <v>69.596041170505487</v>
      </c>
      <c r="V8" s="201">
        <f t="shared" si="12"/>
        <v>80.790678730219952</v>
      </c>
      <c r="W8" s="201">
        <f t="shared" si="12"/>
        <v>92.89336048072073</v>
      </c>
      <c r="X8" s="201">
        <f t="shared" si="12"/>
        <v>105.89520748190625</v>
      </c>
      <c r="Y8" s="201">
        <f t="shared" si="12"/>
        <v>119.78215223696316</v>
      </c>
      <c r="Z8" s="201">
        <f t="shared" si="12"/>
        <v>134.53502219371876</v>
      </c>
      <c r="AA8" s="201">
        <f t="shared" si="12"/>
        <v>150.12965214066207</v>
      </c>
      <c r="AB8" s="201">
        <f t="shared" si="12"/>
        <v>166.53702773019904</v>
      </c>
      <c r="AC8" s="201">
        <f t="shared" si="12"/>
        <v>183.72346155192645</v>
      </c>
      <c r="AD8" s="201">
        <f t="shared" si="12"/>
        <v>201.65080244187266</v>
      </c>
      <c r="AE8" s="201">
        <f t="shared" si="12"/>
        <v>220.27667802858196</v>
      </c>
      <c r="AF8" s="201">
        <f t="shared" si="12"/>
        <v>239.55476987543079</v>
      </c>
      <c r="AG8" s="201">
        <f t="shared" si="12"/>
        <v>259.43511997533642</v>
      </c>
      <c r="AH8" s="201">
        <f t="shared" si="12"/>
        <v>279.86446678845823</v>
      </c>
      <c r="AI8" s="201">
        <f t="shared" si="12"/>
        <v>300.78660848706932</v>
      </c>
      <c r="AJ8" s="201">
        <f t="shared" si="12"/>
        <v>322.14279058869579</v>
      </c>
      <c r="AK8" s="201">
        <f t="shared" si="12"/>
        <v>343.87211472232593</v>
      </c>
      <c r="AL8" s="201">
        <f t="shared" si="12"/>
        <v>365.91196488824789</v>
      </c>
      <c r="AM8" s="201">
        <f t="shared" si="12"/>
        <v>388.19844724529685</v>
      </c>
      <c r="AN8" s="201">
        <f t="shared" si="12"/>
        <v>410.66683919263596</v>
      </c>
      <c r="AO8" s="201">
        <f t="shared" si="12"/>
        <v>433.25204331377608</v>
      </c>
      <c r="AP8" s="201">
        <f t="shared" si="12"/>
        <v>455.88904161805112</v>
      </c>
      <c r="AQ8" s="201">
        <f t="shared" si="12"/>
        <v>478.51334545428108</v>
      </c>
      <c r="AR8" s="201">
        <f t="shared" si="12"/>
        <v>501.06143648285797</v>
      </c>
      <c r="AS8" s="201">
        <f t="shared" si="12"/>
        <v>523.47119417557769</v>
      </c>
      <c r="AT8" s="201">
        <f t="shared" si="12"/>
        <v>545.68230546720588</v>
      </c>
      <c r="AU8" s="201">
        <f t="shared" si="12"/>
        <v>567.63665240482806</v>
      </c>
      <c r="AV8" s="201">
        <f t="shared" si="12"/>
        <v>589.27867392885673</v>
      </c>
      <c r="AW8" s="201">
        <f t="shared" si="12"/>
        <v>610.55569826519059</v>
      </c>
      <c r="AX8" s="201">
        <f t="shared" si="12"/>
        <v>631.4182428085478</v>
      </c>
      <c r="AY8" s="201">
        <f t="shared" si="12"/>
        <v>651.82027882250986</v>
      </c>
      <c r="AZ8" s="201">
        <f t="shared" si="12"/>
        <v>671.71945876612881</v>
      </c>
      <c r="BA8" s="201">
        <f t="shared" si="12"/>
        <v>691.077304569837</v>
      </c>
      <c r="BB8" s="201">
        <f t="shared" si="12"/>
        <v>709.8593557172353</v>
      </c>
      <c r="BC8" s="201">
        <f t="shared" si="12"/>
        <v>728.03527653257333</v>
      </c>
      <c r="BD8" s="201">
        <f t="shared" si="12"/>
        <v>745.57892261842062</v>
      </c>
      <c r="BE8" s="201">
        <f t="shared" si="12"/>
        <v>762.46836692310171</v>
      </c>
      <c r="BF8" s="201">
        <f t="shared" si="12"/>
        <v>778.68588643483236</v>
      </c>
      <c r="BG8" s="201">
        <f t="shared" si="12"/>
        <v>794.21791098907124</v>
      </c>
      <c r="BH8" s="201">
        <f t="shared" si="12"/>
        <v>809.05493613051658</v>
      </c>
      <c r="BI8" s="201">
        <f t="shared" si="12"/>
        <v>823.19140238274849</v>
      </c>
      <c r="BJ8" s="201">
        <f t="shared" si="12"/>
        <v>836.62554364251992</v>
      </c>
      <c r="BK8" s="201">
        <f t="shared" si="12"/>
        <v>849.35920772425015</v>
      </c>
      <c r="BL8" s="201">
        <f t="shared" si="12"/>
        <v>861.39765233225626</v>
      </c>
      <c r="BM8" s="201">
        <f t="shared" si="12"/>
        <v>872.74931992920756</v>
      </c>
      <c r="BN8" s="201">
        <f t="shared" si="12"/>
        <v>883.42605389599339</v>
      </c>
      <c r="BO8" s="201">
        <f t="shared" si="12"/>
        <v>893.4434641180269</v>
      </c>
      <c r="BP8" s="201">
        <f t="shared" ref="BP8:BU8" si="13">MIN(0,BP5-BO5)+BP6</f>
        <v>902.81977012009156</v>
      </c>
      <c r="BQ8" s="201">
        <f t="shared" si="13"/>
        <v>911.57503647793055</v>
      </c>
      <c r="BR8" s="201">
        <f t="shared" si="13"/>
        <v>919.73063905612798</v>
      </c>
      <c r="BS8" s="201">
        <f t="shared" si="13"/>
        <v>927.30887067550793</v>
      </c>
      <c r="BT8" s="201">
        <f t="shared" si="13"/>
        <v>934.33292608807824</v>
      </c>
      <c r="BU8" s="201">
        <f t="shared" si="13"/>
        <v>940.82674071648944</v>
      </c>
      <c r="BV8" s="201">
        <f>MIN(0,BV5-BU5)+BV6</f>
        <v>946.81478613196668</v>
      </c>
      <c r="BW8" s="201">
        <f t="shared" ref="BW8:CZ8" si="14">MIN(0,BW5-BV5)+BW6</f>
        <v>952.32052939340792</v>
      </c>
      <c r="BX8" s="201">
        <f t="shared" si="14"/>
        <v>940</v>
      </c>
      <c r="BY8" s="201">
        <f t="shared" si="14"/>
        <v>920</v>
      </c>
      <c r="BZ8" s="201">
        <f t="shared" si="14"/>
        <v>900</v>
      </c>
      <c r="CA8" s="201">
        <f t="shared" si="14"/>
        <v>880</v>
      </c>
      <c r="CB8" s="201">
        <f t="shared" si="14"/>
        <v>860</v>
      </c>
      <c r="CC8" s="201">
        <f t="shared" si="14"/>
        <v>840</v>
      </c>
      <c r="CD8" s="201">
        <f t="shared" si="14"/>
        <v>820</v>
      </c>
      <c r="CE8" s="201">
        <f t="shared" si="14"/>
        <v>800</v>
      </c>
      <c r="CF8" s="201">
        <f t="shared" si="14"/>
        <v>780</v>
      </c>
      <c r="CG8" s="201">
        <f t="shared" si="14"/>
        <v>760</v>
      </c>
      <c r="CH8" s="201">
        <f t="shared" si="14"/>
        <v>740</v>
      </c>
      <c r="CI8" s="201">
        <f t="shared" si="14"/>
        <v>720</v>
      </c>
      <c r="CJ8" s="201">
        <f t="shared" si="14"/>
        <v>700</v>
      </c>
      <c r="CK8" s="201">
        <f t="shared" si="14"/>
        <v>680</v>
      </c>
      <c r="CL8" s="201">
        <f t="shared" si="14"/>
        <v>660</v>
      </c>
      <c r="CM8" s="201">
        <f t="shared" si="14"/>
        <v>640</v>
      </c>
      <c r="CN8" s="201">
        <f t="shared" si="14"/>
        <v>620</v>
      </c>
      <c r="CO8" s="201">
        <f t="shared" si="14"/>
        <v>600</v>
      </c>
      <c r="CP8" s="201">
        <f t="shared" si="14"/>
        <v>580</v>
      </c>
      <c r="CQ8" s="201">
        <f t="shared" si="14"/>
        <v>560</v>
      </c>
      <c r="CR8" s="201">
        <f t="shared" si="14"/>
        <v>540</v>
      </c>
      <c r="CS8" s="201">
        <f t="shared" si="14"/>
        <v>520</v>
      </c>
      <c r="CT8" s="201">
        <f t="shared" si="14"/>
        <v>500</v>
      </c>
      <c r="CU8" s="201">
        <f t="shared" si="14"/>
        <v>480</v>
      </c>
      <c r="CV8" s="201">
        <f t="shared" si="14"/>
        <v>460</v>
      </c>
      <c r="CW8" s="201">
        <f t="shared" si="14"/>
        <v>440</v>
      </c>
      <c r="CX8" s="201">
        <f t="shared" si="14"/>
        <v>420</v>
      </c>
      <c r="CY8" s="201">
        <f t="shared" si="14"/>
        <v>400</v>
      </c>
      <c r="CZ8" s="201">
        <f t="shared" si="14"/>
        <v>380</v>
      </c>
    </row>
    <row r="9" spans="1:163" s="5" customFormat="1" x14ac:dyDescent="0.25">
      <c r="A9" s="5" t="s">
        <v>128</v>
      </c>
      <c r="C9" s="92"/>
      <c r="D9" s="201">
        <f>MAX(0, D5-C5)</f>
        <v>250</v>
      </c>
      <c r="E9" s="201">
        <f t="shared" ref="E9:BP9" si="15">MAX(0, E5-D5)</f>
        <v>499.98109678386993</v>
      </c>
      <c r="F9" s="201">
        <f t="shared" si="15"/>
        <v>749.87418287011599</v>
      </c>
      <c r="G9" s="201">
        <f t="shared" si="15"/>
        <v>999.5796733602449</v>
      </c>
      <c r="H9" s="201">
        <f t="shared" si="15"/>
        <v>998.97547885417634</v>
      </c>
      <c r="I9" s="201">
        <f t="shared" si="15"/>
        <v>997.93985055845451</v>
      </c>
      <c r="J9" s="201">
        <f t="shared" si="15"/>
        <v>996.38533033317344</v>
      </c>
      <c r="K9" s="201">
        <f t="shared" si="15"/>
        <v>994.2410730501706</v>
      </c>
      <c r="L9" s="201">
        <f t="shared" si="15"/>
        <v>991.44660391169691</v>
      </c>
      <c r="M9" s="201">
        <f t="shared" si="15"/>
        <v>987.94942626103511</v>
      </c>
      <c r="N9" s="201">
        <f t="shared" si="15"/>
        <v>983.70381802211341</v>
      </c>
      <c r="O9" s="201">
        <f t="shared" si="15"/>
        <v>978.6701684798536</v>
      </c>
      <c r="P9" s="201">
        <f t="shared" si="15"/>
        <v>972.81460172393054</v>
      </c>
      <c r="Q9" s="201">
        <f t="shared" si="15"/>
        <v>966.10876468364768</v>
      </c>
      <c r="R9" s="201">
        <f t="shared" si="15"/>
        <v>958.52971284452724</v>
      </c>
      <c r="S9" s="201">
        <f t="shared" si="15"/>
        <v>950.05985337008678</v>
      </c>
      <c r="T9" s="201">
        <f t="shared" si="15"/>
        <v>940.68691956645489</v>
      </c>
      <c r="U9" s="201">
        <f t="shared" si="15"/>
        <v>930.40395882949451</v>
      </c>
      <c r="V9" s="201">
        <f t="shared" si="15"/>
        <v>919.20932126978005</v>
      </c>
      <c r="W9" s="201">
        <f t="shared" si="15"/>
        <v>907.10663951927927</v>
      </c>
      <c r="X9" s="201">
        <f t="shared" si="15"/>
        <v>894.10479251809375</v>
      </c>
      <c r="Y9" s="201">
        <f t="shared" si="15"/>
        <v>880.21784776303684</v>
      </c>
      <c r="Z9" s="201">
        <f t="shared" si="15"/>
        <v>865.46497780628124</v>
      </c>
      <c r="AA9" s="201">
        <f t="shared" si="15"/>
        <v>849.87034785933793</v>
      </c>
      <c r="AB9" s="201">
        <f t="shared" si="15"/>
        <v>833.46297226980096</v>
      </c>
      <c r="AC9" s="201">
        <f t="shared" si="15"/>
        <v>816.27653844807355</v>
      </c>
      <c r="AD9" s="201">
        <f t="shared" si="15"/>
        <v>798.34919755812734</v>
      </c>
      <c r="AE9" s="201">
        <f t="shared" si="15"/>
        <v>779.72332197141804</v>
      </c>
      <c r="AF9" s="201">
        <f t="shared" si="15"/>
        <v>760.44523012456921</v>
      </c>
      <c r="AG9" s="201">
        <f t="shared" si="15"/>
        <v>740.56488002466358</v>
      </c>
      <c r="AH9" s="201">
        <f t="shared" si="15"/>
        <v>720.13553321154177</v>
      </c>
      <c r="AI9" s="201">
        <f t="shared" si="15"/>
        <v>699.21339151293068</v>
      </c>
      <c r="AJ9" s="201">
        <f t="shared" si="15"/>
        <v>677.85720941130421</v>
      </c>
      <c r="AK9" s="201">
        <f t="shared" si="15"/>
        <v>656.12788527767407</v>
      </c>
      <c r="AL9" s="201">
        <f t="shared" si="15"/>
        <v>634.08803511175211</v>
      </c>
      <c r="AM9" s="201">
        <f t="shared" si="15"/>
        <v>611.80155275470315</v>
      </c>
      <c r="AN9" s="201">
        <f t="shared" si="15"/>
        <v>589.33316080736404</v>
      </c>
      <c r="AO9" s="201">
        <f t="shared" si="15"/>
        <v>566.74795668622392</v>
      </c>
      <c r="AP9" s="201">
        <f t="shared" si="15"/>
        <v>544.11095838194888</v>
      </c>
      <c r="AQ9" s="201">
        <f t="shared" si="15"/>
        <v>521.48665454571892</v>
      </c>
      <c r="AR9" s="201">
        <f t="shared" si="15"/>
        <v>498.93856351713839</v>
      </c>
      <c r="AS9" s="201">
        <f t="shared" si="15"/>
        <v>476.52880582441867</v>
      </c>
      <c r="AT9" s="201">
        <f t="shared" si="15"/>
        <v>454.31769453279412</v>
      </c>
      <c r="AU9" s="201">
        <f t="shared" si="15"/>
        <v>432.36334759517194</v>
      </c>
      <c r="AV9" s="201">
        <f t="shared" si="15"/>
        <v>410.72132607114327</v>
      </c>
      <c r="AW9" s="201">
        <f t="shared" si="15"/>
        <v>389.44430173480941</v>
      </c>
      <c r="AX9" s="201">
        <f t="shared" si="15"/>
        <v>368.5817571914522</v>
      </c>
      <c r="AY9" s="201">
        <f t="shared" si="15"/>
        <v>348.17972117749014</v>
      </c>
      <c r="AZ9" s="201">
        <f t="shared" si="15"/>
        <v>328.28054123387119</v>
      </c>
      <c r="BA9" s="201">
        <f t="shared" si="15"/>
        <v>308.922695430163</v>
      </c>
      <c r="BB9" s="201">
        <f t="shared" si="15"/>
        <v>290.1406442827647</v>
      </c>
      <c r="BC9" s="201">
        <f t="shared" si="15"/>
        <v>271.96472346742667</v>
      </c>
      <c r="BD9" s="201">
        <f t="shared" si="15"/>
        <v>254.42107738157938</v>
      </c>
      <c r="BE9" s="201">
        <f t="shared" si="15"/>
        <v>237.53163307689829</v>
      </c>
      <c r="BF9" s="201">
        <f t="shared" si="15"/>
        <v>221.31411356516764</v>
      </c>
      <c r="BG9" s="201">
        <f t="shared" si="15"/>
        <v>205.78208901092876</v>
      </c>
      <c r="BH9" s="201">
        <f t="shared" si="15"/>
        <v>190.94506386948342</v>
      </c>
      <c r="BI9" s="201">
        <f t="shared" si="15"/>
        <v>176.80859761725151</v>
      </c>
      <c r="BJ9" s="201">
        <f t="shared" si="15"/>
        <v>163.37445635748008</v>
      </c>
      <c r="BK9" s="201">
        <f t="shared" si="15"/>
        <v>150.64079227574985</v>
      </c>
      <c r="BL9" s="201">
        <f t="shared" si="15"/>
        <v>138.60234766774374</v>
      </c>
      <c r="BM9" s="201">
        <f t="shared" si="15"/>
        <v>133.31839844019123</v>
      </c>
      <c r="BN9" s="201">
        <f t="shared" si="15"/>
        <v>126.8890673319911</v>
      </c>
      <c r="BO9" s="201">
        <f t="shared" si="15"/>
        <v>118.69197262077796</v>
      </c>
      <c r="BP9" s="201">
        <f t="shared" si="15"/>
        <v>109.31566661871329</v>
      </c>
      <c r="BQ9" s="201">
        <f t="shared" ref="BQ9:CZ9" si="16">MAX(0, BQ5-BP5)</f>
        <v>98.133312913108966</v>
      </c>
      <c r="BR9" s="201">
        <f t="shared" si="16"/>
        <v>87.550622987153474</v>
      </c>
      <c r="BS9" s="201">
        <f t="shared" si="16"/>
        <v>77.545304020015465</v>
      </c>
      <c r="BT9" s="201">
        <f t="shared" si="16"/>
        <v>68.094161259679822</v>
      </c>
      <c r="BU9" s="201">
        <f t="shared" si="16"/>
        <v>59.173259283510561</v>
      </c>
      <c r="BV9" s="201">
        <f t="shared" si="16"/>
        <v>33.185213868033316</v>
      </c>
      <c r="BW9" s="201">
        <f t="shared" si="16"/>
        <v>7.6794706065920764</v>
      </c>
      <c r="BX9" s="201">
        <f t="shared" si="16"/>
        <v>0</v>
      </c>
      <c r="BY9" s="201">
        <f t="shared" si="16"/>
        <v>0</v>
      </c>
      <c r="BZ9" s="201">
        <f t="shared" si="16"/>
        <v>0</v>
      </c>
      <c r="CA9" s="201">
        <f t="shared" si="16"/>
        <v>0</v>
      </c>
      <c r="CB9" s="201">
        <f t="shared" si="16"/>
        <v>0</v>
      </c>
      <c r="CC9" s="201">
        <f t="shared" si="16"/>
        <v>0</v>
      </c>
      <c r="CD9" s="201">
        <f t="shared" si="16"/>
        <v>0</v>
      </c>
      <c r="CE9" s="201">
        <f t="shared" si="16"/>
        <v>0</v>
      </c>
      <c r="CF9" s="201">
        <f t="shared" si="16"/>
        <v>0</v>
      </c>
      <c r="CG9" s="201">
        <f t="shared" si="16"/>
        <v>0</v>
      </c>
      <c r="CH9" s="201">
        <f t="shared" si="16"/>
        <v>0</v>
      </c>
      <c r="CI9" s="201">
        <f t="shared" si="16"/>
        <v>0</v>
      </c>
      <c r="CJ9" s="201">
        <f t="shared" si="16"/>
        <v>0</v>
      </c>
      <c r="CK9" s="201">
        <f t="shared" si="16"/>
        <v>0</v>
      </c>
      <c r="CL9" s="201">
        <f t="shared" si="16"/>
        <v>0</v>
      </c>
      <c r="CM9" s="201">
        <f t="shared" si="16"/>
        <v>0</v>
      </c>
      <c r="CN9" s="201">
        <f t="shared" si="16"/>
        <v>0</v>
      </c>
      <c r="CO9" s="201">
        <f t="shared" si="16"/>
        <v>0</v>
      </c>
      <c r="CP9" s="201">
        <f t="shared" si="16"/>
        <v>0</v>
      </c>
      <c r="CQ9" s="201">
        <f t="shared" si="16"/>
        <v>0</v>
      </c>
      <c r="CR9" s="201">
        <f t="shared" si="16"/>
        <v>0</v>
      </c>
      <c r="CS9" s="201">
        <f t="shared" si="16"/>
        <v>0</v>
      </c>
      <c r="CT9" s="201">
        <f t="shared" si="16"/>
        <v>0</v>
      </c>
      <c r="CU9" s="201">
        <f t="shared" si="16"/>
        <v>0</v>
      </c>
      <c r="CV9" s="201">
        <f t="shared" si="16"/>
        <v>0</v>
      </c>
      <c r="CW9" s="201">
        <f t="shared" si="16"/>
        <v>0</v>
      </c>
      <c r="CX9" s="201">
        <f t="shared" si="16"/>
        <v>0</v>
      </c>
      <c r="CY9" s="201">
        <f t="shared" si="16"/>
        <v>0</v>
      </c>
      <c r="CZ9" s="201">
        <f t="shared" si="16"/>
        <v>0</v>
      </c>
    </row>
    <row r="10" spans="1:163" x14ac:dyDescent="0.25">
      <c r="C10" s="92"/>
      <c r="D10" s="51"/>
      <c r="E10" s="51"/>
      <c r="F10" s="51"/>
      <c r="G10" s="51"/>
      <c r="H10" s="51"/>
      <c r="I10" s="51"/>
      <c r="J10" s="51"/>
      <c r="K10" s="51"/>
      <c r="L10" s="51"/>
      <c r="M10" s="51"/>
    </row>
    <row r="11" spans="1:163" x14ac:dyDescent="0.25">
      <c r="A11" s="11">
        <f>lifetimes!E9</f>
        <v>0</v>
      </c>
      <c r="B11" s="11"/>
      <c r="C11" s="93">
        <v>1</v>
      </c>
      <c r="D11" s="75">
        <f>D4</f>
        <v>250</v>
      </c>
      <c r="E11" s="51"/>
      <c r="F11" s="51"/>
      <c r="G11" s="51"/>
      <c r="H11" s="51"/>
      <c r="I11" s="51"/>
      <c r="J11" s="51"/>
      <c r="K11" s="51"/>
      <c r="L11" s="51"/>
      <c r="M11" s="5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32"/>
      <c r="BM11" s="77"/>
      <c r="BN11" s="77"/>
      <c r="BO11" s="77"/>
      <c r="BP11" s="77"/>
      <c r="BQ11" s="77"/>
      <c r="BR11" s="77"/>
      <c r="BS11" s="77"/>
      <c r="BT11" s="77"/>
      <c r="BU11" s="133"/>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row>
    <row r="12" spans="1:163" x14ac:dyDescent="0.25">
      <c r="A12" s="11">
        <f>lifetimes!E10</f>
        <v>7.561286452040239E-5</v>
      </c>
      <c r="B12" s="11"/>
      <c r="C12" s="93">
        <f>C11+1</f>
        <v>2</v>
      </c>
      <c r="D12" s="76">
        <f>$D$11-($D$11*A12)</f>
        <v>249.9810967838699</v>
      </c>
      <c r="E12" s="75">
        <f>E4</f>
        <v>500</v>
      </c>
      <c r="F12" s="51"/>
      <c r="G12" s="51"/>
      <c r="H12" s="51"/>
      <c r="I12" s="51"/>
      <c r="J12" s="51"/>
      <c r="K12" s="51"/>
      <c r="L12" s="51"/>
      <c r="M12" s="51"/>
    </row>
    <row r="13" spans="1:163" x14ac:dyDescent="0.25">
      <c r="A13" s="11">
        <f>lifetimes!E11</f>
        <v>4.2765565501579061E-4</v>
      </c>
      <c r="B13" s="11"/>
      <c r="C13" s="93">
        <f t="shared" ref="C13:C76" si="17">C12+1</f>
        <v>3</v>
      </c>
      <c r="D13" s="76">
        <f t="shared" ref="D13:D76" si="18">$D$11-($D$11*A13)</f>
        <v>249.89308608624606</v>
      </c>
      <c r="E13" s="77">
        <f>$E$12-($E$12*A12)</f>
        <v>499.9621935677398</v>
      </c>
      <c r="F13" s="75">
        <f>F4</f>
        <v>750</v>
      </c>
      <c r="G13" s="51"/>
      <c r="H13" s="51"/>
      <c r="I13" s="51"/>
      <c r="J13" s="51"/>
      <c r="K13" s="51"/>
      <c r="L13" s="51"/>
      <c r="M13" s="51"/>
      <c r="AV13" s="1"/>
    </row>
    <row r="14" spans="1:163" x14ac:dyDescent="0.25">
      <c r="A14" s="11">
        <f>lifetimes!E12</f>
        <v>1.1780380394839085E-3</v>
      </c>
      <c r="B14" s="11"/>
      <c r="C14" s="93">
        <f t="shared" si="17"/>
        <v>4</v>
      </c>
      <c r="D14" s="76">
        <f t="shared" si="18"/>
        <v>249.70549049012902</v>
      </c>
      <c r="E14" s="77">
        <f t="shared" ref="E14:E77" si="19">$E$12-($E$12*A13)</f>
        <v>499.78617217249212</v>
      </c>
      <c r="F14" s="77">
        <f>$F$13-($F$13*$A12)</f>
        <v>749.94329035160968</v>
      </c>
      <c r="G14" s="75">
        <f>G4</f>
        <v>1000</v>
      </c>
      <c r="H14" s="51"/>
      <c r="I14" s="51"/>
      <c r="J14" s="51"/>
      <c r="K14" s="51"/>
      <c r="L14" s="51"/>
      <c r="M14" s="51"/>
      <c r="AV14" s="1"/>
    </row>
    <row r="15" spans="1:163" x14ac:dyDescent="0.25">
      <c r="A15" s="11">
        <f>lifetimes!E13</f>
        <v>2.4167780242749792E-3</v>
      </c>
      <c r="B15" s="11"/>
      <c r="C15" s="93">
        <f t="shared" si="17"/>
        <v>5</v>
      </c>
      <c r="D15" s="76">
        <f t="shared" si="18"/>
        <v>249.39580549393125</v>
      </c>
      <c r="E15" s="77">
        <f t="shared" si="19"/>
        <v>499.41098098025805</v>
      </c>
      <c r="F15" s="77">
        <f t="shared" ref="F15:F78" si="20">$F$13-($F$13*$A13)</f>
        <v>749.67925825873817</v>
      </c>
      <c r="G15" s="77">
        <f>$G$14-($G$14*$A12)</f>
        <v>999.92438713547961</v>
      </c>
      <c r="H15" s="75">
        <f>H4</f>
        <v>1000</v>
      </c>
      <c r="I15" s="51"/>
      <c r="J15" s="51"/>
      <c r="K15" s="51"/>
      <c r="L15" s="51"/>
      <c r="M15" s="51"/>
      <c r="AV15" s="1"/>
    </row>
    <row r="16" spans="1:163" x14ac:dyDescent="0.25">
      <c r="A16" s="11">
        <f>lifetimes!E14</f>
        <v>4.218126047409787E-3</v>
      </c>
      <c r="B16" s="11"/>
      <c r="C16" s="93">
        <f t="shared" si="17"/>
        <v>6</v>
      </c>
      <c r="D16" s="76">
        <f t="shared" si="18"/>
        <v>248.94546848814755</v>
      </c>
      <c r="E16" s="77">
        <f t="shared" si="19"/>
        <v>498.7916109878625</v>
      </c>
      <c r="F16" s="77">
        <f t="shared" si="20"/>
        <v>749.11647147038707</v>
      </c>
      <c r="G16" s="77">
        <f t="shared" ref="G16:G79" si="21">$G$14-($G$14*$A13)</f>
        <v>999.57234434498423</v>
      </c>
      <c r="H16" s="78">
        <f>$H$15-($H$15*$A12)</f>
        <v>999.92438713547961</v>
      </c>
      <c r="I16" s="75">
        <f>I4</f>
        <v>1000</v>
      </c>
      <c r="J16" s="51"/>
      <c r="K16" s="51"/>
      <c r="L16" s="51"/>
      <c r="M16" s="51"/>
      <c r="AV16" s="1"/>
    </row>
    <row r="17" spans="1:25" x14ac:dyDescent="0.25">
      <c r="A17" s="11">
        <f>lifetimes!E15</f>
        <v>6.6457365561330972E-3</v>
      </c>
      <c r="B17" s="11"/>
      <c r="C17" s="93">
        <f t="shared" si="17"/>
        <v>7</v>
      </c>
      <c r="D17" s="76">
        <f t="shared" si="18"/>
        <v>248.33856586096672</v>
      </c>
      <c r="E17" s="77">
        <f t="shared" si="19"/>
        <v>497.89093697629511</v>
      </c>
      <c r="F17" s="77">
        <f t="shared" si="20"/>
        <v>748.18741648179378</v>
      </c>
      <c r="G17" s="77">
        <f t="shared" si="21"/>
        <v>998.82196196051609</v>
      </c>
      <c r="H17" s="78">
        <f t="shared" ref="H17:H80" si="22">$H$15-($H$15*$A13)</f>
        <v>999.57234434498423</v>
      </c>
      <c r="I17" s="78">
        <f>$I$16-($I$16*$A12)</f>
        <v>999.92438713547961</v>
      </c>
      <c r="J17" s="75">
        <f>J4</f>
        <v>1000</v>
      </c>
      <c r="K17" s="51"/>
      <c r="L17" s="51"/>
      <c r="M17" s="51"/>
    </row>
    <row r="18" spans="1:25" x14ac:dyDescent="0.25">
      <c r="A18" s="11">
        <f>lifetimes!E16</f>
        <v>9.7550671715004311E-3</v>
      </c>
      <c r="B18" s="11"/>
      <c r="C18" s="93">
        <f t="shared" si="17"/>
        <v>8</v>
      </c>
      <c r="D18" s="76">
        <f t="shared" si="18"/>
        <v>247.5612332071249</v>
      </c>
      <c r="E18" s="77">
        <f t="shared" si="19"/>
        <v>496.67713172193345</v>
      </c>
      <c r="F18" s="77">
        <f t="shared" si="20"/>
        <v>746.83640546444269</v>
      </c>
      <c r="G18" s="77">
        <f t="shared" si="21"/>
        <v>997.583221975725</v>
      </c>
      <c r="H18" s="78">
        <f t="shared" si="22"/>
        <v>998.82196196051609</v>
      </c>
      <c r="I18" s="78">
        <f t="shared" ref="I18:I81" si="23">$I$16-($I$16*$A13)</f>
        <v>999.57234434498423</v>
      </c>
      <c r="J18" s="79">
        <f>$J$17-($J$17*$A12)</f>
        <v>999.92438713547961</v>
      </c>
      <c r="K18" s="75">
        <f>K4</f>
        <v>1000</v>
      </c>
      <c r="L18" s="51"/>
      <c r="M18" s="51"/>
    </row>
    <row r="19" spans="1:25" x14ac:dyDescent="0.25">
      <c r="A19" s="11">
        <f>lifetimes!E17</f>
        <v>1.3594654578170551E-2</v>
      </c>
      <c r="B19" s="11"/>
      <c r="C19" s="93">
        <f t="shared" si="17"/>
        <v>9</v>
      </c>
      <c r="D19" s="76">
        <f t="shared" si="18"/>
        <v>246.60133635545736</v>
      </c>
      <c r="E19" s="77">
        <f t="shared" si="19"/>
        <v>495.1224664142498</v>
      </c>
      <c r="F19" s="77">
        <f t="shared" si="20"/>
        <v>745.0156975829002</v>
      </c>
      <c r="G19" s="77">
        <f t="shared" si="21"/>
        <v>995.78187395259022</v>
      </c>
      <c r="H19" s="78">
        <f t="shared" si="22"/>
        <v>997.583221975725</v>
      </c>
      <c r="I19" s="78">
        <f t="shared" si="23"/>
        <v>998.82196196051609</v>
      </c>
      <c r="J19" s="79">
        <f t="shared" ref="J19:J82" si="24">$J$17-($J$17*$A13)</f>
        <v>999.57234434498423</v>
      </c>
      <c r="K19" s="80">
        <f>$K$18-($K$18*$A12)</f>
        <v>999.92438713547961</v>
      </c>
      <c r="L19" s="75">
        <f>L4</f>
        <v>1000</v>
      </c>
      <c r="M19" s="51"/>
    </row>
    <row r="20" spans="1:25" x14ac:dyDescent="0.25">
      <c r="A20" s="11">
        <f>lifetimes!E18</f>
        <v>1.8206836650051628E-2</v>
      </c>
      <c r="B20" s="11"/>
      <c r="C20" s="93">
        <f t="shared" si="17"/>
        <v>10</v>
      </c>
      <c r="D20" s="76">
        <f t="shared" si="18"/>
        <v>245.44829083748709</v>
      </c>
      <c r="E20" s="77">
        <f t="shared" si="19"/>
        <v>493.20267271091473</v>
      </c>
      <c r="F20" s="77">
        <f t="shared" si="20"/>
        <v>742.68369962137467</v>
      </c>
      <c r="G20" s="77">
        <f t="shared" si="21"/>
        <v>993.3542634438669</v>
      </c>
      <c r="H20" s="78">
        <f t="shared" si="22"/>
        <v>995.78187395259022</v>
      </c>
      <c r="I20" s="78">
        <f t="shared" si="23"/>
        <v>997.583221975725</v>
      </c>
      <c r="J20" s="79">
        <f t="shared" si="24"/>
        <v>998.82196196051609</v>
      </c>
      <c r="K20" s="80">
        <f t="shared" ref="K20:K83" si="25">$K$18-($K$18*$A13)</f>
        <v>999.57234434498423</v>
      </c>
      <c r="L20" s="78">
        <f>$L$19-($L$19*$A12)</f>
        <v>999.92438713547961</v>
      </c>
      <c r="M20" s="75">
        <f>M4</f>
        <v>1000</v>
      </c>
    </row>
    <row r="21" spans="1:25" x14ac:dyDescent="0.25">
      <c r="A21" s="11">
        <f>lifetimes!E19</f>
        <v>2.362816951182467E-2</v>
      </c>
      <c r="B21" s="11"/>
      <c r="C21" s="93">
        <f t="shared" si="17"/>
        <v>11</v>
      </c>
      <c r="D21" s="76">
        <f t="shared" si="18"/>
        <v>244.09295762204383</v>
      </c>
      <c r="E21" s="77">
        <f t="shared" si="19"/>
        <v>490.89658167497419</v>
      </c>
      <c r="F21" s="77">
        <f t="shared" si="20"/>
        <v>739.80400906637203</v>
      </c>
      <c r="G21" s="77">
        <f t="shared" si="21"/>
        <v>990.2449328284996</v>
      </c>
      <c r="H21" s="78">
        <f t="shared" si="22"/>
        <v>993.3542634438669</v>
      </c>
      <c r="I21" s="78">
        <f t="shared" si="23"/>
        <v>995.78187395259022</v>
      </c>
      <c r="J21" s="79">
        <f t="shared" si="24"/>
        <v>997.583221975725</v>
      </c>
      <c r="K21" s="80">
        <f t="shared" si="25"/>
        <v>998.82196196051609</v>
      </c>
      <c r="L21" s="78">
        <f t="shared" ref="L21:L84" si="26">$L$19-($L$19*$A13)</f>
        <v>999.57234434498423</v>
      </c>
      <c r="M21" s="94">
        <f>$M$20-($M$20*$A12)</f>
        <v>999.92438713547961</v>
      </c>
      <c r="N21" s="14">
        <f>N4</f>
        <v>1000</v>
      </c>
    </row>
    <row r="22" spans="1:25" x14ac:dyDescent="0.25">
      <c r="A22" s="11">
        <f>lifetimes!E20</f>
        <v>2.9889665340537164E-2</v>
      </c>
      <c r="B22" s="11"/>
      <c r="C22" s="93">
        <f t="shared" si="17"/>
        <v>12</v>
      </c>
      <c r="D22" s="76">
        <f t="shared" si="18"/>
        <v>242.52758366486572</v>
      </c>
      <c r="E22" s="77">
        <f t="shared" si="19"/>
        <v>488.18591524408765</v>
      </c>
      <c r="F22" s="77">
        <f t="shared" si="20"/>
        <v>736.34487251246128</v>
      </c>
      <c r="G22" s="77">
        <f t="shared" si="21"/>
        <v>986.40534542182945</v>
      </c>
      <c r="H22" s="78">
        <f t="shared" si="22"/>
        <v>990.2449328284996</v>
      </c>
      <c r="I22" s="78">
        <f t="shared" si="23"/>
        <v>993.3542634438669</v>
      </c>
      <c r="J22" s="79">
        <f t="shared" si="24"/>
        <v>995.78187395259022</v>
      </c>
      <c r="K22" s="80">
        <f t="shared" si="25"/>
        <v>997.583221975725</v>
      </c>
      <c r="L22" s="78">
        <f t="shared" si="26"/>
        <v>998.82196196051609</v>
      </c>
      <c r="M22" s="94">
        <f t="shared" ref="M22:M85" si="27">$M$20-($M$20*$A13)</f>
        <v>999.57234434498423</v>
      </c>
      <c r="N22" s="12">
        <f>$N$21-($N$21*$A12)</f>
        <v>999.92438713547961</v>
      </c>
      <c r="O22" s="14">
        <f>O4</f>
        <v>1000</v>
      </c>
    </row>
    <row r="23" spans="1:25" x14ac:dyDescent="0.25">
      <c r="A23" s="11">
        <f>lifetimes!E21</f>
        <v>3.7016921601866204E-2</v>
      </c>
      <c r="B23" s="11"/>
      <c r="C23" s="40">
        <f t="shared" si="17"/>
        <v>13</v>
      </c>
      <c r="D23" s="15">
        <f t="shared" si="18"/>
        <v>240.74576959953345</v>
      </c>
      <c r="E23" s="1">
        <f t="shared" si="19"/>
        <v>485.05516732973143</v>
      </c>
      <c r="F23" s="1">
        <f t="shared" si="20"/>
        <v>732.27887286613145</v>
      </c>
      <c r="G23" s="1">
        <f t="shared" si="21"/>
        <v>981.79316334994837</v>
      </c>
      <c r="H23" s="13">
        <f t="shared" si="22"/>
        <v>986.40534542182945</v>
      </c>
      <c r="I23" s="13">
        <f t="shared" si="23"/>
        <v>990.2449328284996</v>
      </c>
      <c r="J23" s="16">
        <f t="shared" si="24"/>
        <v>993.3542634438669</v>
      </c>
      <c r="K23" s="17">
        <f t="shared" si="25"/>
        <v>995.78187395259022</v>
      </c>
      <c r="L23" s="13">
        <f t="shared" si="26"/>
        <v>997.583221975725</v>
      </c>
      <c r="M23" s="12">
        <f t="shared" si="27"/>
        <v>998.82196196051609</v>
      </c>
      <c r="N23" s="12">
        <f t="shared" ref="N23:N86" si="28">$N$21-($N$21*$A13)</f>
        <v>999.57234434498423</v>
      </c>
      <c r="O23" s="12">
        <f>$O$22-($O$22*$A12)</f>
        <v>999.92438713547961</v>
      </c>
      <c r="P23" s="14">
        <f>P4</f>
        <v>1000</v>
      </c>
    </row>
    <row r="24" spans="1:25" x14ac:dyDescent="0.25">
      <c r="A24" s="11">
        <f>lifetimes!E22</f>
        <v>4.5030184811187257E-2</v>
      </c>
      <c r="B24" s="11"/>
      <c r="C24" s="40">
        <f t="shared" si="17"/>
        <v>14</v>
      </c>
      <c r="D24" s="15">
        <f t="shared" si="18"/>
        <v>238.74245379720318</v>
      </c>
      <c r="E24" s="1">
        <f t="shared" si="19"/>
        <v>481.49153919906689</v>
      </c>
      <c r="F24" s="1">
        <f t="shared" si="20"/>
        <v>727.58275099459718</v>
      </c>
      <c r="G24" s="1">
        <f t="shared" si="21"/>
        <v>976.37183048817531</v>
      </c>
      <c r="H24" s="13">
        <f t="shared" si="22"/>
        <v>981.79316334994837</v>
      </c>
      <c r="I24" s="13">
        <f t="shared" si="23"/>
        <v>986.40534542182945</v>
      </c>
      <c r="J24" s="16">
        <f t="shared" si="24"/>
        <v>990.2449328284996</v>
      </c>
      <c r="K24" s="17">
        <f t="shared" si="25"/>
        <v>993.3542634438669</v>
      </c>
      <c r="L24" s="13">
        <f t="shared" si="26"/>
        <v>995.78187395259022</v>
      </c>
      <c r="M24" s="12">
        <f t="shared" si="27"/>
        <v>997.583221975725</v>
      </c>
      <c r="N24" s="12">
        <f t="shared" si="28"/>
        <v>998.82196196051609</v>
      </c>
      <c r="O24" s="12">
        <f t="shared" ref="O24:O87" si="29">$O$22-($O$22*$A13)</f>
        <v>999.57234434498423</v>
      </c>
      <c r="P24" s="3">
        <f>$P$23-($P$23*$A12)</f>
        <v>999.92438713547961</v>
      </c>
      <c r="Q24" s="14">
        <f>Q4</f>
        <v>1000</v>
      </c>
    </row>
    <row r="25" spans="1:25" x14ac:dyDescent="0.25">
      <c r="A25" s="11">
        <f>lifetimes!E23</f>
        <v>5.3944376868299448E-2</v>
      </c>
      <c r="B25" s="11"/>
      <c r="C25" s="40">
        <f t="shared" si="17"/>
        <v>15</v>
      </c>
      <c r="D25" s="15">
        <f t="shared" si="18"/>
        <v>236.51390578292515</v>
      </c>
      <c r="E25" s="1">
        <f t="shared" si="19"/>
        <v>477.48490759440637</v>
      </c>
      <c r="F25" s="1">
        <f t="shared" si="20"/>
        <v>722.23730879860034</v>
      </c>
      <c r="G25" s="1">
        <f t="shared" si="21"/>
        <v>970.11033465946286</v>
      </c>
      <c r="H25" s="13">
        <f t="shared" si="22"/>
        <v>976.37183048817531</v>
      </c>
      <c r="I25" s="13">
        <f t="shared" si="23"/>
        <v>981.79316334994837</v>
      </c>
      <c r="J25" s="16">
        <f t="shared" si="24"/>
        <v>986.40534542182945</v>
      </c>
      <c r="K25" s="17">
        <f t="shared" si="25"/>
        <v>990.2449328284996</v>
      </c>
      <c r="L25" s="13">
        <f t="shared" si="26"/>
        <v>993.3542634438669</v>
      </c>
      <c r="M25" s="12">
        <f t="shared" si="27"/>
        <v>995.78187395259022</v>
      </c>
      <c r="N25" s="12">
        <f t="shared" si="28"/>
        <v>997.583221975725</v>
      </c>
      <c r="O25" s="12">
        <f t="shared" si="29"/>
        <v>998.82196196051609</v>
      </c>
      <c r="P25" s="3">
        <f t="shared" ref="P25:P88" si="30">$P$23-($P$23*$A13)</f>
        <v>999.57234434498423</v>
      </c>
      <c r="Q25" s="3">
        <f>$Q$24-($Q$24*$A12)</f>
        <v>999.92438713547961</v>
      </c>
      <c r="R25" s="14">
        <f>R4</f>
        <v>1000</v>
      </c>
    </row>
    <row r="26" spans="1:25" x14ac:dyDescent="0.25">
      <c r="A26" s="11">
        <f>lifetimes!E24</f>
        <v>6.3769103238288216E-2</v>
      </c>
      <c r="B26" s="11"/>
      <c r="C26" s="40">
        <f t="shared" si="17"/>
        <v>16</v>
      </c>
      <c r="D26" s="15">
        <f t="shared" si="18"/>
        <v>234.05772419042793</v>
      </c>
      <c r="E26" s="1">
        <f t="shared" si="19"/>
        <v>473.0278115658503</v>
      </c>
      <c r="F26" s="1">
        <f t="shared" si="20"/>
        <v>716.22736139160952</v>
      </c>
      <c r="G26" s="1">
        <f t="shared" si="21"/>
        <v>962.98307839813378</v>
      </c>
      <c r="H26" s="13">
        <f t="shared" si="22"/>
        <v>970.11033465946286</v>
      </c>
      <c r="I26" s="13">
        <f t="shared" si="23"/>
        <v>976.37183048817531</v>
      </c>
      <c r="J26" s="16">
        <f t="shared" si="24"/>
        <v>981.79316334994837</v>
      </c>
      <c r="K26" s="17">
        <f t="shared" si="25"/>
        <v>986.40534542182945</v>
      </c>
      <c r="L26" s="13">
        <f t="shared" si="26"/>
        <v>990.2449328284996</v>
      </c>
      <c r="M26" s="12">
        <f t="shared" si="27"/>
        <v>993.3542634438669</v>
      </c>
      <c r="N26" s="12">
        <f t="shared" si="28"/>
        <v>995.78187395259022</v>
      </c>
      <c r="O26" s="12">
        <f t="shared" si="29"/>
        <v>997.583221975725</v>
      </c>
      <c r="P26" s="3">
        <f t="shared" si="30"/>
        <v>998.82196196051609</v>
      </c>
      <c r="Q26" s="3">
        <f t="shared" ref="Q26:Q89" si="31">$Q$24-($Q$24*$A13)</f>
        <v>999.57234434498423</v>
      </c>
      <c r="R26" s="3">
        <f>$R$25-($R$25*$A12)</f>
        <v>999.92438713547961</v>
      </c>
      <c r="S26" s="14">
        <f>S4</f>
        <v>1000</v>
      </c>
    </row>
    <row r="27" spans="1:25" x14ac:dyDescent="0.25">
      <c r="A27" s="11">
        <f>lifetimes!E25</f>
        <v>7.4508656816414165E-2</v>
      </c>
      <c r="B27" s="11"/>
      <c r="C27" s="40">
        <f t="shared" si="17"/>
        <v>17</v>
      </c>
      <c r="D27" s="15">
        <f t="shared" si="18"/>
        <v>231.37283579589646</v>
      </c>
      <c r="E27" s="1">
        <f t="shared" si="19"/>
        <v>468.11544838085587</v>
      </c>
      <c r="F27" s="1">
        <f t="shared" si="20"/>
        <v>709.54171734877536</v>
      </c>
      <c r="G27" s="1">
        <f t="shared" si="21"/>
        <v>954.96981518881273</v>
      </c>
      <c r="H27" s="13">
        <f t="shared" si="22"/>
        <v>962.98307839813378</v>
      </c>
      <c r="I27" s="13">
        <f t="shared" si="23"/>
        <v>970.11033465946286</v>
      </c>
      <c r="J27" s="16">
        <f t="shared" si="24"/>
        <v>976.37183048817531</v>
      </c>
      <c r="K27" s="17">
        <f t="shared" si="25"/>
        <v>981.79316334994837</v>
      </c>
      <c r="L27" s="13">
        <f t="shared" si="26"/>
        <v>986.40534542182945</v>
      </c>
      <c r="M27" s="12">
        <f t="shared" si="27"/>
        <v>990.2449328284996</v>
      </c>
      <c r="N27" s="12">
        <f t="shared" si="28"/>
        <v>993.3542634438669</v>
      </c>
      <c r="O27" s="12">
        <f t="shared" si="29"/>
        <v>995.78187395259022</v>
      </c>
      <c r="P27" s="3">
        <f t="shared" si="30"/>
        <v>997.583221975725</v>
      </c>
      <c r="Q27" s="3">
        <f t="shared" si="31"/>
        <v>998.82196196051609</v>
      </c>
      <c r="R27" s="3">
        <f t="shared" ref="R27:R90" si="32">$R$25-($R$25*$A13)</f>
        <v>999.57234434498423</v>
      </c>
      <c r="S27" s="3">
        <f>$S$26-($S$26*$A12)</f>
        <v>999.92438713547961</v>
      </c>
      <c r="T27" s="14">
        <f>T4</f>
        <v>1000</v>
      </c>
    </row>
    <row r="28" spans="1:25" x14ac:dyDescent="0.25">
      <c r="A28" s="11">
        <f>lifetimes!E26</f>
        <v>8.6162027759020599E-2</v>
      </c>
      <c r="B28" s="11"/>
      <c r="C28" s="40">
        <f t="shared" si="17"/>
        <v>18</v>
      </c>
      <c r="D28" s="15">
        <f t="shared" si="18"/>
        <v>228.45949306024485</v>
      </c>
      <c r="E28" s="1">
        <f t="shared" si="19"/>
        <v>462.74567159179293</v>
      </c>
      <c r="F28" s="1">
        <f t="shared" si="20"/>
        <v>702.17317257128389</v>
      </c>
      <c r="G28" s="1">
        <f t="shared" si="21"/>
        <v>946.0556231317006</v>
      </c>
      <c r="H28" s="13">
        <f t="shared" si="22"/>
        <v>954.96981518881273</v>
      </c>
      <c r="I28" s="13">
        <f t="shared" si="23"/>
        <v>962.98307839813378</v>
      </c>
      <c r="J28" s="16">
        <f t="shared" si="24"/>
        <v>970.11033465946286</v>
      </c>
      <c r="K28" s="17">
        <f t="shared" si="25"/>
        <v>976.37183048817531</v>
      </c>
      <c r="L28" s="13">
        <f t="shared" si="26"/>
        <v>981.79316334994837</v>
      </c>
      <c r="M28" s="12">
        <f t="shared" si="27"/>
        <v>986.40534542182945</v>
      </c>
      <c r="N28" s="12">
        <f t="shared" si="28"/>
        <v>990.2449328284996</v>
      </c>
      <c r="O28" s="12">
        <f t="shared" si="29"/>
        <v>993.3542634438669</v>
      </c>
      <c r="P28" s="3">
        <f t="shared" si="30"/>
        <v>995.78187395259022</v>
      </c>
      <c r="Q28" s="3">
        <f t="shared" si="31"/>
        <v>997.583221975725</v>
      </c>
      <c r="R28" s="3">
        <f t="shared" si="32"/>
        <v>998.82196196051609</v>
      </c>
      <c r="S28" s="3">
        <f t="shared" ref="S28:S91" si="33">$S$26-($S$26*$A13)</f>
        <v>999.57234434498423</v>
      </c>
      <c r="T28" s="3">
        <f>$T$27-($T$27*$A12)</f>
        <v>999.92438713547961</v>
      </c>
      <c r="U28" s="14">
        <f>U4</f>
        <v>1000</v>
      </c>
    </row>
    <row r="29" spans="1:25" x14ac:dyDescent="0.25">
      <c r="A29" s="11">
        <f>lifetimes!E27</f>
        <v>9.8722927107162017E-2</v>
      </c>
      <c r="B29" s="11"/>
      <c r="C29" s="40">
        <f t="shared" si="17"/>
        <v>19</v>
      </c>
      <c r="D29" s="15">
        <f t="shared" si="18"/>
        <v>225.31926822320949</v>
      </c>
      <c r="E29" s="1">
        <f t="shared" si="19"/>
        <v>456.91898612048971</v>
      </c>
      <c r="F29" s="1">
        <f t="shared" si="20"/>
        <v>694.11850738768942</v>
      </c>
      <c r="G29" s="1">
        <f t="shared" si="21"/>
        <v>936.23089676171173</v>
      </c>
      <c r="H29" s="13">
        <f t="shared" si="22"/>
        <v>946.0556231317006</v>
      </c>
      <c r="I29" s="13">
        <f t="shared" si="23"/>
        <v>954.96981518881273</v>
      </c>
      <c r="J29" s="16">
        <f t="shared" si="24"/>
        <v>962.98307839813378</v>
      </c>
      <c r="K29" s="17">
        <f t="shared" si="25"/>
        <v>970.11033465946286</v>
      </c>
      <c r="L29" s="13">
        <f t="shared" si="26"/>
        <v>976.37183048817531</v>
      </c>
      <c r="M29" s="12">
        <f t="shared" si="27"/>
        <v>981.79316334994837</v>
      </c>
      <c r="N29" s="12">
        <f t="shared" si="28"/>
        <v>986.40534542182945</v>
      </c>
      <c r="O29" s="12">
        <f t="shared" si="29"/>
        <v>990.2449328284996</v>
      </c>
      <c r="P29" s="3">
        <f t="shared" si="30"/>
        <v>993.3542634438669</v>
      </c>
      <c r="Q29" s="3">
        <f t="shared" si="31"/>
        <v>995.78187395259022</v>
      </c>
      <c r="R29" s="3">
        <f t="shared" si="32"/>
        <v>997.583221975725</v>
      </c>
      <c r="S29" s="3">
        <f t="shared" si="33"/>
        <v>998.82196196051609</v>
      </c>
      <c r="T29" s="3">
        <f t="shared" ref="T29:T92" si="34">$T$27-($T$27*$A13)</f>
        <v>999.57234434498423</v>
      </c>
      <c r="U29" s="3">
        <f>$U$28-($U$28*$A12)</f>
        <v>999.92438713547961</v>
      </c>
      <c r="V29" s="14">
        <f>V4</f>
        <v>1000</v>
      </c>
    </row>
    <row r="30" spans="1:25" x14ac:dyDescent="0.25">
      <c r="A30" s="11">
        <f>lifetimes!E28</f>
        <v>0.11217983024027955</v>
      </c>
      <c r="B30" s="11"/>
      <c r="C30" s="40">
        <f t="shared" si="17"/>
        <v>20</v>
      </c>
      <c r="D30" s="15">
        <f t="shared" si="18"/>
        <v>221.95504243993011</v>
      </c>
      <c r="E30" s="1">
        <f t="shared" si="19"/>
        <v>450.63853644641898</v>
      </c>
      <c r="F30" s="1">
        <f t="shared" si="20"/>
        <v>685.37847918073453</v>
      </c>
      <c r="G30" s="1">
        <f t="shared" si="21"/>
        <v>925.49134318358585</v>
      </c>
      <c r="H30" s="13">
        <f t="shared" si="22"/>
        <v>936.23089676171173</v>
      </c>
      <c r="I30" s="13">
        <f t="shared" si="23"/>
        <v>946.0556231317006</v>
      </c>
      <c r="J30" s="16">
        <f t="shared" si="24"/>
        <v>954.96981518881273</v>
      </c>
      <c r="K30" s="17">
        <f t="shared" si="25"/>
        <v>962.98307839813378</v>
      </c>
      <c r="L30" s="13">
        <f t="shared" si="26"/>
        <v>970.11033465946286</v>
      </c>
      <c r="M30" s="12">
        <f t="shared" si="27"/>
        <v>976.37183048817531</v>
      </c>
      <c r="N30" s="12">
        <f t="shared" si="28"/>
        <v>981.79316334994837</v>
      </c>
      <c r="O30" s="12">
        <f t="shared" si="29"/>
        <v>986.40534542182945</v>
      </c>
      <c r="P30" s="3">
        <f t="shared" si="30"/>
        <v>990.2449328284996</v>
      </c>
      <c r="Q30" s="3">
        <f t="shared" si="31"/>
        <v>993.3542634438669</v>
      </c>
      <c r="R30" s="3">
        <f t="shared" si="32"/>
        <v>995.78187395259022</v>
      </c>
      <c r="S30" s="3">
        <f t="shared" si="33"/>
        <v>997.583221975725</v>
      </c>
      <c r="T30" s="3">
        <f t="shared" si="34"/>
        <v>998.82196196051609</v>
      </c>
      <c r="U30" s="3">
        <f t="shared" ref="U30:U93" si="35">$U$28-($U$28*$A13)</f>
        <v>999.57234434498423</v>
      </c>
      <c r="V30" s="3">
        <f>$V$29-($V$29*$A12)</f>
        <v>999.92438713547961</v>
      </c>
      <c r="W30" s="14">
        <f>W4</f>
        <v>1000</v>
      </c>
    </row>
    <row r="31" spans="1:25" x14ac:dyDescent="0.25">
      <c r="A31" s="11">
        <f>lifetimes!E29</f>
        <v>0.12651604482116929</v>
      </c>
      <c r="B31" s="11"/>
      <c r="C31" s="40">
        <f t="shared" si="17"/>
        <v>21</v>
      </c>
      <c r="D31" s="15">
        <f t="shared" si="18"/>
        <v>218.37098879470767</v>
      </c>
      <c r="E31" s="1">
        <f t="shared" si="19"/>
        <v>443.91008487986022</v>
      </c>
      <c r="F31" s="1">
        <f t="shared" si="20"/>
        <v>675.95780466962844</v>
      </c>
      <c r="G31" s="1">
        <f t="shared" si="21"/>
        <v>913.83797224097941</v>
      </c>
      <c r="H31" s="13">
        <f t="shared" si="22"/>
        <v>925.49134318358585</v>
      </c>
      <c r="I31" s="13">
        <f t="shared" si="23"/>
        <v>936.23089676171173</v>
      </c>
      <c r="J31" s="16">
        <f t="shared" si="24"/>
        <v>946.0556231317006</v>
      </c>
      <c r="K31" s="17">
        <f t="shared" si="25"/>
        <v>954.96981518881273</v>
      </c>
      <c r="L31" s="13">
        <f t="shared" si="26"/>
        <v>962.98307839813378</v>
      </c>
      <c r="M31" s="12">
        <f t="shared" si="27"/>
        <v>970.11033465946286</v>
      </c>
      <c r="N31" s="12">
        <f t="shared" si="28"/>
        <v>976.37183048817531</v>
      </c>
      <c r="O31" s="12">
        <f t="shared" si="29"/>
        <v>981.79316334994837</v>
      </c>
      <c r="P31" s="3">
        <f t="shared" si="30"/>
        <v>986.40534542182945</v>
      </c>
      <c r="Q31" s="3">
        <f t="shared" si="31"/>
        <v>990.2449328284996</v>
      </c>
      <c r="R31" s="3">
        <f t="shared" si="32"/>
        <v>993.3542634438669</v>
      </c>
      <c r="S31" s="3">
        <f t="shared" si="33"/>
        <v>995.78187395259022</v>
      </c>
      <c r="T31" s="3">
        <f t="shared" si="34"/>
        <v>997.583221975725</v>
      </c>
      <c r="U31" s="3">
        <f t="shared" si="35"/>
        <v>998.82196196051609</v>
      </c>
      <c r="V31" s="3">
        <f t="shared" ref="V31:V94" si="36">$V$29-($V$29*$A13)</f>
        <v>999.57234434498423</v>
      </c>
      <c r="W31" s="2">
        <f>$W$30-($W$30*$A12)</f>
        <v>999.92438713547961</v>
      </c>
      <c r="X31" s="14">
        <f>X4</f>
        <v>1000</v>
      </c>
    </row>
    <row r="32" spans="1:25" x14ac:dyDescent="0.25">
      <c r="A32" s="11">
        <f>lifetimes!E30</f>
        <v>0.14170980677925804</v>
      </c>
      <c r="B32" s="11"/>
      <c r="C32" s="40">
        <f t="shared" si="17"/>
        <v>22</v>
      </c>
      <c r="D32" s="15">
        <f t="shared" si="18"/>
        <v>214.57254830518548</v>
      </c>
      <c r="E32" s="1">
        <f t="shared" si="19"/>
        <v>436.74197758941534</v>
      </c>
      <c r="F32" s="1">
        <f t="shared" si="20"/>
        <v>665.8651273197903</v>
      </c>
      <c r="G32" s="1">
        <f t="shared" si="21"/>
        <v>901.27707289283796</v>
      </c>
      <c r="H32" s="13">
        <f t="shared" si="22"/>
        <v>913.83797224097941</v>
      </c>
      <c r="I32" s="13">
        <f t="shared" si="23"/>
        <v>925.49134318358585</v>
      </c>
      <c r="J32" s="16">
        <f t="shared" si="24"/>
        <v>936.23089676171173</v>
      </c>
      <c r="K32" s="17">
        <f t="shared" si="25"/>
        <v>946.0556231317006</v>
      </c>
      <c r="L32" s="13">
        <f t="shared" si="26"/>
        <v>954.96981518881273</v>
      </c>
      <c r="M32" s="12">
        <f t="shared" si="27"/>
        <v>962.98307839813378</v>
      </c>
      <c r="N32" s="12">
        <f t="shared" si="28"/>
        <v>970.11033465946286</v>
      </c>
      <c r="O32" s="12">
        <f t="shared" si="29"/>
        <v>976.37183048817531</v>
      </c>
      <c r="P32" s="3">
        <f t="shared" si="30"/>
        <v>981.79316334994837</v>
      </c>
      <c r="Q32" s="3">
        <f t="shared" si="31"/>
        <v>986.40534542182945</v>
      </c>
      <c r="R32" s="3">
        <f t="shared" si="32"/>
        <v>990.2449328284996</v>
      </c>
      <c r="S32" s="3">
        <f t="shared" si="33"/>
        <v>993.3542634438669</v>
      </c>
      <c r="T32" s="3">
        <f t="shared" si="34"/>
        <v>995.78187395259022</v>
      </c>
      <c r="U32" s="3">
        <f t="shared" si="35"/>
        <v>997.583221975725</v>
      </c>
      <c r="V32" s="3">
        <f t="shared" si="36"/>
        <v>998.82196196051609</v>
      </c>
      <c r="W32" s="2">
        <f t="shared" ref="W32:W95" si="37">$W$30-($W$30*$A13)</f>
        <v>999.57234434498423</v>
      </c>
      <c r="X32" s="2">
        <f>$X$31-($X$31*$A12)</f>
        <v>999.92438713547961</v>
      </c>
      <c r="Y32" s="14">
        <f>Y4</f>
        <v>1000</v>
      </c>
    </row>
    <row r="33" spans="1:43" x14ac:dyDescent="0.25">
      <c r="A33" s="11">
        <f>lifetimes!E31</f>
        <v>0.1577344069341452</v>
      </c>
      <c r="B33" s="11"/>
      <c r="C33" s="40">
        <f t="shared" si="17"/>
        <v>23</v>
      </c>
      <c r="D33" s="15">
        <f t="shared" si="18"/>
        <v>210.56639826646369</v>
      </c>
      <c r="E33" s="1">
        <f t="shared" si="19"/>
        <v>429.14509661037096</v>
      </c>
      <c r="F33" s="1">
        <f t="shared" si="20"/>
        <v>655.11296638412307</v>
      </c>
      <c r="G33" s="1">
        <f t="shared" si="21"/>
        <v>887.82016975972044</v>
      </c>
      <c r="H33" s="13">
        <f t="shared" si="22"/>
        <v>901.27707289283796</v>
      </c>
      <c r="I33" s="13">
        <f t="shared" si="23"/>
        <v>913.83797224097941</v>
      </c>
      <c r="J33" s="16">
        <f t="shared" si="24"/>
        <v>925.49134318358585</v>
      </c>
      <c r="K33" s="17">
        <f t="shared" si="25"/>
        <v>936.23089676171173</v>
      </c>
      <c r="L33" s="13">
        <f t="shared" si="26"/>
        <v>946.0556231317006</v>
      </c>
      <c r="M33" s="12">
        <f t="shared" si="27"/>
        <v>954.96981518881273</v>
      </c>
      <c r="N33" s="12">
        <f t="shared" si="28"/>
        <v>962.98307839813378</v>
      </c>
      <c r="O33" s="12">
        <f t="shared" si="29"/>
        <v>970.11033465946286</v>
      </c>
      <c r="P33" s="3">
        <f t="shared" si="30"/>
        <v>976.37183048817531</v>
      </c>
      <c r="Q33" s="3">
        <f t="shared" si="31"/>
        <v>981.79316334994837</v>
      </c>
      <c r="R33" s="3">
        <f t="shared" si="32"/>
        <v>986.40534542182945</v>
      </c>
      <c r="S33" s="3">
        <f t="shared" si="33"/>
        <v>990.2449328284996</v>
      </c>
      <c r="T33" s="3">
        <f t="shared" si="34"/>
        <v>993.3542634438669</v>
      </c>
      <c r="U33" s="3">
        <f t="shared" si="35"/>
        <v>995.78187395259022</v>
      </c>
      <c r="V33" s="3">
        <f t="shared" si="36"/>
        <v>997.583221975725</v>
      </c>
      <c r="W33" s="2">
        <f t="shared" si="37"/>
        <v>998.82196196051609</v>
      </c>
      <c r="X33" s="2">
        <f t="shared" ref="X33:X96" si="38">$X$31-($X$31*$A13)</f>
        <v>999.57234434498423</v>
      </c>
      <c r="Y33" s="2">
        <f>$Y$32-($Y$32*$A12)</f>
        <v>999.92438713547961</v>
      </c>
      <c r="Z33" s="14">
        <f>Z4</f>
        <v>1000</v>
      </c>
      <c r="AF33" s="19"/>
    </row>
    <row r="34" spans="1:43" x14ac:dyDescent="0.25">
      <c r="A34" s="11">
        <f>lifetimes!E32</f>
        <v>0.17455835002809328</v>
      </c>
      <c r="B34" s="11"/>
      <c r="C34" s="40">
        <f t="shared" si="17"/>
        <v>24</v>
      </c>
      <c r="D34" s="15">
        <f t="shared" si="18"/>
        <v>206.36041249297668</v>
      </c>
      <c r="E34" s="1">
        <f t="shared" si="19"/>
        <v>421.13279653292739</v>
      </c>
      <c r="F34" s="1">
        <f t="shared" si="20"/>
        <v>643.71764491555643</v>
      </c>
      <c r="G34" s="1">
        <f t="shared" si="21"/>
        <v>873.48395517883068</v>
      </c>
      <c r="H34" s="13">
        <f t="shared" si="22"/>
        <v>887.82016975972044</v>
      </c>
      <c r="I34" s="13">
        <f t="shared" si="23"/>
        <v>901.27707289283796</v>
      </c>
      <c r="J34" s="16">
        <f t="shared" si="24"/>
        <v>913.83797224097941</v>
      </c>
      <c r="K34" s="17">
        <f t="shared" si="25"/>
        <v>925.49134318358585</v>
      </c>
      <c r="L34" s="13">
        <f t="shared" si="26"/>
        <v>936.23089676171173</v>
      </c>
      <c r="M34" s="12">
        <f t="shared" si="27"/>
        <v>946.0556231317006</v>
      </c>
      <c r="N34" s="12">
        <f t="shared" si="28"/>
        <v>954.96981518881273</v>
      </c>
      <c r="O34" s="12">
        <f t="shared" si="29"/>
        <v>962.98307839813378</v>
      </c>
      <c r="P34" s="3">
        <f t="shared" si="30"/>
        <v>970.11033465946286</v>
      </c>
      <c r="Q34" s="3">
        <f t="shared" si="31"/>
        <v>976.37183048817531</v>
      </c>
      <c r="R34" s="3">
        <f t="shared" si="32"/>
        <v>981.79316334994837</v>
      </c>
      <c r="S34" s="3">
        <f t="shared" si="33"/>
        <v>986.40534542182945</v>
      </c>
      <c r="T34" s="3">
        <f t="shared" si="34"/>
        <v>990.2449328284996</v>
      </c>
      <c r="U34" s="3">
        <f t="shared" si="35"/>
        <v>993.3542634438669</v>
      </c>
      <c r="V34" s="3">
        <f t="shared" si="36"/>
        <v>995.78187395259022</v>
      </c>
      <c r="W34" s="2">
        <f t="shared" si="37"/>
        <v>997.583221975725</v>
      </c>
      <c r="X34" s="2">
        <f t="shared" si="38"/>
        <v>998.82196196051609</v>
      </c>
      <c r="Y34" s="2">
        <f t="shared" ref="Y34:Y97" si="39">$Y$32-($Y$32*$A13)</f>
        <v>999.57234434498423</v>
      </c>
      <c r="Z34" s="2">
        <f>$Z$33-($Z$33*$A12)</f>
        <v>999.92438713547961</v>
      </c>
      <c r="AA34" s="14">
        <f>AA4</f>
        <v>1000</v>
      </c>
      <c r="AG34" s="19"/>
    </row>
    <row r="35" spans="1:43" x14ac:dyDescent="0.25">
      <c r="A35" s="11">
        <f>lifetimes!E33</f>
        <v>0.19214554717930499</v>
      </c>
      <c r="B35" s="11"/>
      <c r="C35" s="40">
        <f t="shared" si="17"/>
        <v>25</v>
      </c>
      <c r="D35" s="15">
        <f t="shared" si="18"/>
        <v>201.96361320517374</v>
      </c>
      <c r="E35" s="1">
        <f t="shared" si="19"/>
        <v>412.72082498595336</v>
      </c>
      <c r="F35" s="1">
        <f t="shared" si="20"/>
        <v>631.69919479939108</v>
      </c>
      <c r="G35" s="1">
        <f t="shared" si="21"/>
        <v>858.29019322074191</v>
      </c>
      <c r="H35" s="13">
        <f t="shared" si="22"/>
        <v>873.48395517883068</v>
      </c>
      <c r="I35" s="13">
        <f t="shared" si="23"/>
        <v>887.82016975972044</v>
      </c>
      <c r="J35" s="16">
        <f t="shared" si="24"/>
        <v>901.27707289283796</v>
      </c>
      <c r="K35" s="17">
        <f t="shared" si="25"/>
        <v>913.83797224097941</v>
      </c>
      <c r="L35" s="13">
        <f t="shared" si="26"/>
        <v>925.49134318358585</v>
      </c>
      <c r="M35" s="12">
        <f t="shared" si="27"/>
        <v>936.23089676171173</v>
      </c>
      <c r="N35" s="12">
        <f t="shared" si="28"/>
        <v>946.0556231317006</v>
      </c>
      <c r="O35" s="12">
        <f t="shared" si="29"/>
        <v>954.96981518881273</v>
      </c>
      <c r="P35" s="3">
        <f t="shared" si="30"/>
        <v>962.98307839813378</v>
      </c>
      <c r="Q35" s="3">
        <f t="shared" si="31"/>
        <v>970.11033465946286</v>
      </c>
      <c r="R35" s="3">
        <f t="shared" si="32"/>
        <v>976.37183048817531</v>
      </c>
      <c r="S35" s="3">
        <f t="shared" si="33"/>
        <v>981.79316334994837</v>
      </c>
      <c r="T35" s="3">
        <f t="shared" si="34"/>
        <v>986.40534542182945</v>
      </c>
      <c r="U35" s="3">
        <f t="shared" si="35"/>
        <v>990.2449328284996</v>
      </c>
      <c r="V35" s="3">
        <f t="shared" si="36"/>
        <v>993.3542634438669</v>
      </c>
      <c r="W35" s="2">
        <f t="shared" si="37"/>
        <v>995.78187395259022</v>
      </c>
      <c r="X35" s="2">
        <f t="shared" si="38"/>
        <v>997.583221975725</v>
      </c>
      <c r="Y35" s="2">
        <f t="shared" si="39"/>
        <v>998.82196196051609</v>
      </c>
      <c r="Z35" s="2">
        <f t="shared" ref="Z35:Z98" si="40">$Z$33-($Z$33*$A13)</f>
        <v>999.57234434498423</v>
      </c>
      <c r="AA35" s="2">
        <f>$AA$34-($AA$34*$A12)</f>
        <v>999.92438713547961</v>
      </c>
      <c r="AB35" s="14">
        <f>AB4</f>
        <v>1000</v>
      </c>
      <c r="AH35" s="19"/>
    </row>
    <row r="36" spans="1:43" x14ac:dyDescent="0.25">
      <c r="A36" s="11">
        <f>lifetimes!E34</f>
        <v>0.21045554206614314</v>
      </c>
      <c r="B36" s="11"/>
      <c r="C36" s="40">
        <f t="shared" si="17"/>
        <v>26</v>
      </c>
      <c r="D36" s="15">
        <f t="shared" si="18"/>
        <v>197.38611448346421</v>
      </c>
      <c r="E36" s="1">
        <f t="shared" si="19"/>
        <v>403.92722641034749</v>
      </c>
      <c r="F36" s="1">
        <f t="shared" si="20"/>
        <v>619.08123747893001</v>
      </c>
      <c r="G36" s="1">
        <f t="shared" si="21"/>
        <v>842.26559306585477</v>
      </c>
      <c r="H36" s="13">
        <f t="shared" si="22"/>
        <v>858.29019322074191</v>
      </c>
      <c r="I36" s="13">
        <f t="shared" si="23"/>
        <v>873.48395517883068</v>
      </c>
      <c r="J36" s="16">
        <f t="shared" si="24"/>
        <v>887.82016975972044</v>
      </c>
      <c r="K36" s="17">
        <f t="shared" si="25"/>
        <v>901.27707289283796</v>
      </c>
      <c r="L36" s="13">
        <f t="shared" si="26"/>
        <v>913.83797224097941</v>
      </c>
      <c r="M36" s="12">
        <f t="shared" si="27"/>
        <v>925.49134318358585</v>
      </c>
      <c r="N36" s="12">
        <f t="shared" si="28"/>
        <v>936.23089676171173</v>
      </c>
      <c r="O36" s="12">
        <f t="shared" si="29"/>
        <v>946.0556231317006</v>
      </c>
      <c r="P36" s="3">
        <f t="shared" si="30"/>
        <v>954.96981518881273</v>
      </c>
      <c r="Q36" s="3">
        <f t="shared" si="31"/>
        <v>962.98307839813378</v>
      </c>
      <c r="R36" s="3">
        <f t="shared" si="32"/>
        <v>970.11033465946286</v>
      </c>
      <c r="S36" s="3">
        <f t="shared" si="33"/>
        <v>976.37183048817531</v>
      </c>
      <c r="T36" s="3">
        <f t="shared" si="34"/>
        <v>981.79316334994837</v>
      </c>
      <c r="U36" s="3">
        <f t="shared" si="35"/>
        <v>986.40534542182945</v>
      </c>
      <c r="V36" s="3">
        <f t="shared" si="36"/>
        <v>990.2449328284996</v>
      </c>
      <c r="W36" s="2">
        <f t="shared" si="37"/>
        <v>993.3542634438669</v>
      </c>
      <c r="X36" s="2">
        <f t="shared" si="38"/>
        <v>995.78187395259022</v>
      </c>
      <c r="Y36" s="2">
        <f t="shared" si="39"/>
        <v>997.583221975725</v>
      </c>
      <c r="Z36" s="2">
        <f t="shared" si="40"/>
        <v>998.82196196051609</v>
      </c>
      <c r="AA36" s="2">
        <f t="shared" ref="AA36:AA99" si="41">$AA$34-($AA$34*$A13)</f>
        <v>999.57234434498423</v>
      </c>
      <c r="AB36" s="2">
        <f>$AB$35-($AB$35*$A12)</f>
        <v>999.92438713547961</v>
      </c>
      <c r="AC36" s="14">
        <f>AC4</f>
        <v>1000</v>
      </c>
      <c r="AI36" s="19"/>
    </row>
    <row r="37" spans="1:43" x14ac:dyDescent="0.25">
      <c r="A37" s="11">
        <f>lifetimes!E35</f>
        <v>0.22944377049394193</v>
      </c>
      <c r="B37" s="11"/>
      <c r="C37" s="40">
        <f t="shared" si="17"/>
        <v>27</v>
      </c>
      <c r="D37" s="15">
        <f t="shared" si="18"/>
        <v>192.63905737651453</v>
      </c>
      <c r="E37" s="1">
        <f t="shared" si="19"/>
        <v>394.77222896692842</v>
      </c>
      <c r="F37" s="1">
        <f t="shared" si="20"/>
        <v>605.89083961552126</v>
      </c>
      <c r="G37" s="1">
        <f t="shared" si="21"/>
        <v>825.44164997190671</v>
      </c>
      <c r="H37" s="13">
        <f t="shared" si="22"/>
        <v>842.26559306585477</v>
      </c>
      <c r="I37" s="13">
        <f t="shared" si="23"/>
        <v>858.29019322074191</v>
      </c>
      <c r="J37" s="16">
        <f t="shared" si="24"/>
        <v>873.48395517883068</v>
      </c>
      <c r="K37" s="17">
        <f t="shared" si="25"/>
        <v>887.82016975972044</v>
      </c>
      <c r="L37" s="13">
        <f t="shared" si="26"/>
        <v>901.27707289283796</v>
      </c>
      <c r="M37" s="12">
        <f t="shared" si="27"/>
        <v>913.83797224097941</v>
      </c>
      <c r="N37" s="12">
        <f t="shared" si="28"/>
        <v>925.49134318358585</v>
      </c>
      <c r="O37" s="12">
        <f t="shared" si="29"/>
        <v>936.23089676171173</v>
      </c>
      <c r="P37" s="3">
        <f t="shared" si="30"/>
        <v>946.0556231317006</v>
      </c>
      <c r="Q37" s="3">
        <f t="shared" si="31"/>
        <v>954.96981518881273</v>
      </c>
      <c r="R37" s="3">
        <f t="shared" si="32"/>
        <v>962.98307839813378</v>
      </c>
      <c r="S37" s="3">
        <f t="shared" si="33"/>
        <v>970.11033465946286</v>
      </c>
      <c r="T37" s="3">
        <f t="shared" si="34"/>
        <v>976.37183048817531</v>
      </c>
      <c r="U37" s="3">
        <f t="shared" si="35"/>
        <v>981.79316334994837</v>
      </c>
      <c r="V37" s="3">
        <f t="shared" si="36"/>
        <v>986.40534542182945</v>
      </c>
      <c r="W37" s="2">
        <f t="shared" si="37"/>
        <v>990.2449328284996</v>
      </c>
      <c r="X37" s="2">
        <f t="shared" si="38"/>
        <v>993.3542634438669</v>
      </c>
      <c r="Y37" s="2">
        <f t="shared" si="39"/>
        <v>995.78187395259022</v>
      </c>
      <c r="Z37" s="2">
        <f t="shared" si="40"/>
        <v>997.583221975725</v>
      </c>
      <c r="AA37" s="2">
        <f t="shared" si="41"/>
        <v>998.82196196051609</v>
      </c>
      <c r="AB37" s="2">
        <f t="shared" ref="AB37:AB100" si="42">$AB$35-($AB$35*$A13)</f>
        <v>999.57234434498423</v>
      </c>
      <c r="AC37" s="18">
        <f>$AC$36-($AC$36*$A12)</f>
        <v>999.92438713547961</v>
      </c>
      <c r="AD37" s="14">
        <f>AD4</f>
        <v>1000</v>
      </c>
      <c r="AJ37" s="19"/>
    </row>
    <row r="38" spans="1:43" x14ac:dyDescent="0.25">
      <c r="A38" s="11">
        <f>lifetimes!E36</f>
        <v>0.2490618523749516</v>
      </c>
      <c r="B38" s="11"/>
      <c r="C38" s="40">
        <f t="shared" si="17"/>
        <v>28</v>
      </c>
      <c r="D38" s="15">
        <f t="shared" si="18"/>
        <v>187.73453690626209</v>
      </c>
      <c r="E38" s="1">
        <f t="shared" si="19"/>
        <v>385.27811475302906</v>
      </c>
      <c r="F38" s="1">
        <f t="shared" si="20"/>
        <v>592.15834345039264</v>
      </c>
      <c r="G38" s="1">
        <f t="shared" si="21"/>
        <v>807.85445282069497</v>
      </c>
      <c r="H38" s="13">
        <f t="shared" si="22"/>
        <v>825.44164997190671</v>
      </c>
      <c r="I38" s="13">
        <f t="shared" si="23"/>
        <v>842.26559306585477</v>
      </c>
      <c r="J38" s="16">
        <f t="shared" si="24"/>
        <v>858.29019322074191</v>
      </c>
      <c r="K38" s="17">
        <f t="shared" si="25"/>
        <v>873.48395517883068</v>
      </c>
      <c r="L38" s="13">
        <f t="shared" si="26"/>
        <v>887.82016975972044</v>
      </c>
      <c r="M38" s="12">
        <f t="shared" si="27"/>
        <v>901.27707289283796</v>
      </c>
      <c r="N38" s="12">
        <f t="shared" si="28"/>
        <v>913.83797224097941</v>
      </c>
      <c r="O38" s="12">
        <f t="shared" si="29"/>
        <v>925.49134318358585</v>
      </c>
      <c r="P38" s="3">
        <f t="shared" si="30"/>
        <v>936.23089676171173</v>
      </c>
      <c r="Q38" s="3">
        <f t="shared" si="31"/>
        <v>946.0556231317006</v>
      </c>
      <c r="R38" s="3">
        <f t="shared" si="32"/>
        <v>954.96981518881273</v>
      </c>
      <c r="S38" s="3">
        <f t="shared" si="33"/>
        <v>962.98307839813378</v>
      </c>
      <c r="T38" s="3">
        <f t="shared" si="34"/>
        <v>970.11033465946286</v>
      </c>
      <c r="U38" s="3">
        <f t="shared" si="35"/>
        <v>976.37183048817531</v>
      </c>
      <c r="V38" s="3">
        <f t="shared" si="36"/>
        <v>981.79316334994837</v>
      </c>
      <c r="W38" s="2">
        <f t="shared" si="37"/>
        <v>986.40534542182945</v>
      </c>
      <c r="X38" s="2">
        <f t="shared" si="38"/>
        <v>990.2449328284996</v>
      </c>
      <c r="Y38" s="2">
        <f t="shared" si="39"/>
        <v>993.3542634438669</v>
      </c>
      <c r="Z38" s="2">
        <f t="shared" si="40"/>
        <v>995.78187395259022</v>
      </c>
      <c r="AA38" s="2">
        <f t="shared" si="41"/>
        <v>997.583221975725</v>
      </c>
      <c r="AB38" s="2">
        <f t="shared" si="42"/>
        <v>998.82196196051609</v>
      </c>
      <c r="AC38" s="18">
        <f t="shared" ref="AC38:AC101" si="43">$AC$36-($AC$36*$A13)</f>
        <v>999.57234434498423</v>
      </c>
      <c r="AD38" s="2">
        <f>$AD$37-($AD$37*$A12)</f>
        <v>999.92438713547961</v>
      </c>
      <c r="AE38" s="14">
        <f>AE4</f>
        <v>1000</v>
      </c>
      <c r="AK38" s="19"/>
    </row>
    <row r="39" spans="1:43" x14ac:dyDescent="0.25">
      <c r="A39" s="11">
        <f>lifetimes!E37</f>
        <v>0.26925791456668724</v>
      </c>
      <c r="B39" s="11"/>
      <c r="C39" s="40">
        <f t="shared" si="17"/>
        <v>29</v>
      </c>
      <c r="D39" s="15">
        <f t="shared" si="18"/>
        <v>182.68552135832817</v>
      </c>
      <c r="E39" s="1">
        <f t="shared" si="19"/>
        <v>375.46907381252419</v>
      </c>
      <c r="F39" s="1">
        <f t="shared" si="20"/>
        <v>577.91717212954359</v>
      </c>
      <c r="G39" s="1">
        <f t="shared" si="21"/>
        <v>789.54445793385685</v>
      </c>
      <c r="H39" s="13">
        <f t="shared" si="22"/>
        <v>807.85445282069497</v>
      </c>
      <c r="I39" s="13">
        <f t="shared" si="23"/>
        <v>825.44164997190671</v>
      </c>
      <c r="J39" s="16">
        <f t="shared" si="24"/>
        <v>842.26559306585477</v>
      </c>
      <c r="K39" s="17">
        <f t="shared" si="25"/>
        <v>858.29019322074191</v>
      </c>
      <c r="L39" s="13">
        <f t="shared" si="26"/>
        <v>873.48395517883068</v>
      </c>
      <c r="M39" s="12">
        <f t="shared" si="27"/>
        <v>887.82016975972044</v>
      </c>
      <c r="N39" s="12">
        <f t="shared" si="28"/>
        <v>901.27707289283796</v>
      </c>
      <c r="O39" s="12">
        <f t="shared" si="29"/>
        <v>913.83797224097941</v>
      </c>
      <c r="P39" s="3">
        <f t="shared" si="30"/>
        <v>925.49134318358585</v>
      </c>
      <c r="Q39" s="3">
        <f t="shared" si="31"/>
        <v>936.23089676171173</v>
      </c>
      <c r="R39" s="3">
        <f t="shared" si="32"/>
        <v>946.0556231317006</v>
      </c>
      <c r="S39" s="3">
        <f t="shared" si="33"/>
        <v>954.96981518881273</v>
      </c>
      <c r="T39" s="3">
        <f t="shared" si="34"/>
        <v>962.98307839813378</v>
      </c>
      <c r="U39" s="3">
        <f t="shared" si="35"/>
        <v>970.11033465946286</v>
      </c>
      <c r="V39" s="3">
        <f t="shared" si="36"/>
        <v>976.37183048817531</v>
      </c>
      <c r="W39" s="2">
        <f t="shared" si="37"/>
        <v>981.79316334994837</v>
      </c>
      <c r="X39" s="2">
        <f t="shared" si="38"/>
        <v>986.40534542182945</v>
      </c>
      <c r="Y39" s="2">
        <f t="shared" si="39"/>
        <v>990.2449328284996</v>
      </c>
      <c r="Z39" s="2">
        <f t="shared" si="40"/>
        <v>993.3542634438669</v>
      </c>
      <c r="AA39" s="2">
        <f t="shared" si="41"/>
        <v>995.78187395259022</v>
      </c>
      <c r="AB39" s="2">
        <f t="shared" si="42"/>
        <v>997.583221975725</v>
      </c>
      <c r="AC39" s="18">
        <f t="shared" si="43"/>
        <v>998.82196196051609</v>
      </c>
      <c r="AD39" s="2">
        <f t="shared" ref="AD39:AD102" si="44">$AD$37-($AD$37*$A13)</f>
        <v>999.57234434498423</v>
      </c>
      <c r="AE39" s="18">
        <f>$AE$38-($AE$38*$A12)</f>
        <v>999.92438713547961</v>
      </c>
      <c r="AF39" s="14">
        <f>AF4</f>
        <v>1000</v>
      </c>
      <c r="AL39" s="19"/>
    </row>
    <row r="40" spans="1:43" x14ac:dyDescent="0.25">
      <c r="A40" s="11">
        <f>lifetimes!E38</f>
        <v>0.28997694246576822</v>
      </c>
      <c r="B40" s="11"/>
      <c r="C40" s="40">
        <f t="shared" si="17"/>
        <v>30</v>
      </c>
      <c r="D40" s="15">
        <f t="shared" si="18"/>
        <v>177.50576438355796</v>
      </c>
      <c r="E40" s="1">
        <f t="shared" si="19"/>
        <v>365.37104271665635</v>
      </c>
      <c r="F40" s="1">
        <f t="shared" si="20"/>
        <v>563.20361071878631</v>
      </c>
      <c r="G40" s="1">
        <f t="shared" si="21"/>
        <v>770.55622950605812</v>
      </c>
      <c r="H40" s="13">
        <f t="shared" si="22"/>
        <v>789.54445793385685</v>
      </c>
      <c r="I40" s="13">
        <f t="shared" si="23"/>
        <v>807.85445282069497</v>
      </c>
      <c r="J40" s="16">
        <f t="shared" si="24"/>
        <v>825.44164997190671</v>
      </c>
      <c r="K40" s="17">
        <f t="shared" si="25"/>
        <v>842.26559306585477</v>
      </c>
      <c r="L40" s="13">
        <f t="shared" si="26"/>
        <v>858.29019322074191</v>
      </c>
      <c r="M40" s="12">
        <f t="shared" si="27"/>
        <v>873.48395517883068</v>
      </c>
      <c r="N40" s="12">
        <f t="shared" si="28"/>
        <v>887.82016975972044</v>
      </c>
      <c r="O40" s="12">
        <f t="shared" si="29"/>
        <v>901.27707289283796</v>
      </c>
      <c r="P40" s="3">
        <f t="shared" si="30"/>
        <v>913.83797224097941</v>
      </c>
      <c r="Q40" s="3">
        <f t="shared" si="31"/>
        <v>925.49134318358585</v>
      </c>
      <c r="R40" s="3">
        <f t="shared" si="32"/>
        <v>936.23089676171173</v>
      </c>
      <c r="S40" s="3">
        <f t="shared" si="33"/>
        <v>946.0556231317006</v>
      </c>
      <c r="T40" s="3">
        <f t="shared" si="34"/>
        <v>954.96981518881273</v>
      </c>
      <c r="U40" s="3">
        <f t="shared" si="35"/>
        <v>962.98307839813378</v>
      </c>
      <c r="V40" s="3">
        <f t="shared" si="36"/>
        <v>970.11033465946286</v>
      </c>
      <c r="W40" s="2">
        <f t="shared" si="37"/>
        <v>976.37183048817531</v>
      </c>
      <c r="X40" s="2">
        <f t="shared" si="38"/>
        <v>981.79316334994837</v>
      </c>
      <c r="Y40" s="2">
        <f t="shared" si="39"/>
        <v>986.40534542182945</v>
      </c>
      <c r="Z40" s="2">
        <f t="shared" si="40"/>
        <v>990.2449328284996</v>
      </c>
      <c r="AA40" s="2">
        <f t="shared" si="41"/>
        <v>993.3542634438669</v>
      </c>
      <c r="AB40" s="2">
        <f t="shared" si="42"/>
        <v>995.78187395259022</v>
      </c>
      <c r="AC40" s="18">
        <f t="shared" si="43"/>
        <v>997.583221975725</v>
      </c>
      <c r="AD40" s="2">
        <f t="shared" si="44"/>
        <v>998.82196196051609</v>
      </c>
      <c r="AE40" s="18">
        <f t="shared" ref="AE40:AE103" si="45">$AE$38-($AE$38*$A13)</f>
        <v>999.57234434498423</v>
      </c>
      <c r="AF40" s="2">
        <f>$AF$39-($AF$39*$A12)</f>
        <v>999.92438713547961</v>
      </c>
      <c r="AG40" s="14">
        <f>AG4</f>
        <v>1000</v>
      </c>
      <c r="AM40" s="19"/>
      <c r="AN40" s="19"/>
    </row>
    <row r="41" spans="1:43" x14ac:dyDescent="0.25">
      <c r="A41" s="11">
        <f>lifetimes!E39</f>
        <v>0.31116115774641673</v>
      </c>
      <c r="B41" s="11"/>
      <c r="C41" s="40">
        <f t="shared" si="17"/>
        <v>31</v>
      </c>
      <c r="D41" s="15">
        <f t="shared" si="18"/>
        <v>172.20971056339582</v>
      </c>
      <c r="E41" s="1">
        <f t="shared" si="19"/>
        <v>355.01152876711592</v>
      </c>
      <c r="F41" s="1">
        <f t="shared" si="20"/>
        <v>548.05656407498464</v>
      </c>
      <c r="G41" s="1">
        <f t="shared" si="21"/>
        <v>750.93814762504837</v>
      </c>
      <c r="H41" s="13">
        <f t="shared" si="22"/>
        <v>770.55622950605812</v>
      </c>
      <c r="I41" s="13">
        <f t="shared" si="23"/>
        <v>789.54445793385685</v>
      </c>
      <c r="J41" s="16">
        <f t="shared" si="24"/>
        <v>807.85445282069497</v>
      </c>
      <c r="K41" s="17">
        <f t="shared" si="25"/>
        <v>825.44164997190671</v>
      </c>
      <c r="L41" s="13">
        <f t="shared" si="26"/>
        <v>842.26559306585477</v>
      </c>
      <c r="M41" s="12">
        <f t="shared" si="27"/>
        <v>858.29019322074191</v>
      </c>
      <c r="N41" s="12">
        <f t="shared" si="28"/>
        <v>873.48395517883068</v>
      </c>
      <c r="O41" s="12">
        <f t="shared" si="29"/>
        <v>887.82016975972044</v>
      </c>
      <c r="P41" s="3">
        <f t="shared" si="30"/>
        <v>901.27707289283796</v>
      </c>
      <c r="Q41" s="3">
        <f t="shared" si="31"/>
        <v>913.83797224097941</v>
      </c>
      <c r="R41" s="3">
        <f t="shared" si="32"/>
        <v>925.49134318358585</v>
      </c>
      <c r="S41" s="3">
        <f t="shared" si="33"/>
        <v>936.23089676171173</v>
      </c>
      <c r="T41" s="3">
        <f t="shared" si="34"/>
        <v>946.0556231317006</v>
      </c>
      <c r="U41" s="3">
        <f t="shared" si="35"/>
        <v>954.96981518881273</v>
      </c>
      <c r="V41" s="3">
        <f t="shared" si="36"/>
        <v>962.98307839813378</v>
      </c>
      <c r="W41" s="2">
        <f t="shared" si="37"/>
        <v>970.11033465946286</v>
      </c>
      <c r="X41" s="2">
        <f t="shared" si="38"/>
        <v>976.37183048817531</v>
      </c>
      <c r="Y41" s="2">
        <f t="shared" si="39"/>
        <v>981.79316334994837</v>
      </c>
      <c r="Z41" s="2">
        <f t="shared" si="40"/>
        <v>986.40534542182945</v>
      </c>
      <c r="AA41" s="2">
        <f t="shared" si="41"/>
        <v>990.2449328284996</v>
      </c>
      <c r="AB41" s="2">
        <f t="shared" si="42"/>
        <v>993.3542634438669</v>
      </c>
      <c r="AC41" s="18">
        <f t="shared" si="43"/>
        <v>995.78187395259022</v>
      </c>
      <c r="AD41" s="2">
        <f t="shared" si="44"/>
        <v>997.583221975725</v>
      </c>
      <c r="AE41" s="18">
        <f t="shared" si="45"/>
        <v>998.82196196051609</v>
      </c>
      <c r="AF41" s="2">
        <f t="shared" ref="AF41:AF104" si="46">$AF$39-($AF$39*$A13)</f>
        <v>999.57234434498423</v>
      </c>
      <c r="AG41" s="2">
        <f>$AG$40-($AG$40*$A12)</f>
        <v>999.92438713547961</v>
      </c>
      <c r="AH41" s="14">
        <f>AH4</f>
        <v>1000</v>
      </c>
      <c r="AN41" s="19"/>
    </row>
    <row r="42" spans="1:43" x14ac:dyDescent="0.25">
      <c r="A42" s="11">
        <f>lifetimes!E40</f>
        <v>0.33275041916939163</v>
      </c>
      <c r="B42" s="11"/>
      <c r="C42" s="40">
        <f t="shared" si="17"/>
        <v>32</v>
      </c>
      <c r="D42" s="15">
        <f t="shared" si="18"/>
        <v>166.81239520765209</v>
      </c>
      <c r="E42" s="1">
        <f t="shared" si="19"/>
        <v>344.41942112679163</v>
      </c>
      <c r="F42" s="1">
        <f t="shared" si="20"/>
        <v>532.51729315067382</v>
      </c>
      <c r="G42" s="1">
        <f t="shared" si="21"/>
        <v>730.7420854333127</v>
      </c>
      <c r="H42" s="13">
        <f t="shared" si="22"/>
        <v>750.93814762504837</v>
      </c>
      <c r="I42" s="13">
        <f t="shared" si="23"/>
        <v>770.55622950605812</v>
      </c>
      <c r="J42" s="16">
        <f t="shared" si="24"/>
        <v>789.54445793385685</v>
      </c>
      <c r="K42" s="17">
        <f t="shared" si="25"/>
        <v>807.85445282069497</v>
      </c>
      <c r="L42" s="13">
        <f t="shared" si="26"/>
        <v>825.44164997190671</v>
      </c>
      <c r="M42" s="12">
        <f t="shared" si="27"/>
        <v>842.26559306585477</v>
      </c>
      <c r="N42" s="12">
        <f t="shared" si="28"/>
        <v>858.29019322074191</v>
      </c>
      <c r="O42" s="12">
        <f t="shared" si="29"/>
        <v>873.48395517883068</v>
      </c>
      <c r="P42" s="3">
        <f t="shared" si="30"/>
        <v>887.82016975972044</v>
      </c>
      <c r="Q42" s="3">
        <f t="shared" si="31"/>
        <v>901.27707289283796</v>
      </c>
      <c r="R42" s="3">
        <f t="shared" si="32"/>
        <v>913.83797224097941</v>
      </c>
      <c r="S42" s="3">
        <f t="shared" si="33"/>
        <v>925.49134318358585</v>
      </c>
      <c r="T42" s="3">
        <f t="shared" si="34"/>
        <v>936.23089676171173</v>
      </c>
      <c r="U42" s="3">
        <f t="shared" si="35"/>
        <v>946.0556231317006</v>
      </c>
      <c r="V42" s="3">
        <f t="shared" si="36"/>
        <v>954.96981518881273</v>
      </c>
      <c r="W42" s="2">
        <f t="shared" si="37"/>
        <v>962.98307839813378</v>
      </c>
      <c r="X42" s="2">
        <f t="shared" si="38"/>
        <v>970.11033465946286</v>
      </c>
      <c r="Y42" s="2">
        <f t="shared" si="39"/>
        <v>976.37183048817531</v>
      </c>
      <c r="Z42" s="2">
        <f t="shared" si="40"/>
        <v>981.79316334994837</v>
      </c>
      <c r="AA42" s="2">
        <f t="shared" si="41"/>
        <v>986.40534542182945</v>
      </c>
      <c r="AB42" s="2">
        <f t="shared" si="42"/>
        <v>990.2449328284996</v>
      </c>
      <c r="AC42" s="18">
        <f t="shared" si="43"/>
        <v>993.3542634438669</v>
      </c>
      <c r="AD42" s="2">
        <f t="shared" si="44"/>
        <v>995.78187395259022</v>
      </c>
      <c r="AE42" s="18">
        <f t="shared" si="45"/>
        <v>997.583221975725</v>
      </c>
      <c r="AF42" s="2">
        <f t="shared" si="46"/>
        <v>998.82196196051609</v>
      </c>
      <c r="AG42" s="2">
        <f t="shared" ref="AG42:AG105" si="47">$AG$40-($AG$40*$A13)</f>
        <v>999.57234434498423</v>
      </c>
      <c r="AH42" s="18">
        <f>$AH$41-($AH$41*$A12)</f>
        <v>999.92438713547961</v>
      </c>
      <c r="AI42" s="14">
        <f>AI4</f>
        <v>1000</v>
      </c>
      <c r="AO42" s="19"/>
    </row>
    <row r="43" spans="1:43" x14ac:dyDescent="0.25">
      <c r="A43" s="11">
        <f>lifetimes!E41</f>
        <v>0.35468264297322338</v>
      </c>
      <c r="B43" s="11"/>
      <c r="C43" s="40">
        <f t="shared" si="17"/>
        <v>33</v>
      </c>
      <c r="D43" s="15">
        <f t="shared" si="18"/>
        <v>161.32933925669414</v>
      </c>
      <c r="E43" s="1">
        <f t="shared" si="19"/>
        <v>333.62479041530418</v>
      </c>
      <c r="F43" s="1">
        <f t="shared" si="20"/>
        <v>516.62913169018748</v>
      </c>
      <c r="G43" s="1">
        <f t="shared" si="21"/>
        <v>710.02305753423184</v>
      </c>
      <c r="H43" s="13">
        <f t="shared" si="22"/>
        <v>730.7420854333127</v>
      </c>
      <c r="I43" s="13">
        <f t="shared" si="23"/>
        <v>750.93814762504837</v>
      </c>
      <c r="J43" s="16">
        <f t="shared" si="24"/>
        <v>770.55622950605812</v>
      </c>
      <c r="K43" s="17">
        <f t="shared" si="25"/>
        <v>789.54445793385685</v>
      </c>
      <c r="L43" s="13">
        <f t="shared" si="26"/>
        <v>807.85445282069497</v>
      </c>
      <c r="M43" s="12">
        <f t="shared" si="27"/>
        <v>825.44164997190671</v>
      </c>
      <c r="N43" s="12">
        <f t="shared" si="28"/>
        <v>842.26559306585477</v>
      </c>
      <c r="O43" s="12">
        <f t="shared" si="29"/>
        <v>858.29019322074191</v>
      </c>
      <c r="P43" s="3">
        <f t="shared" si="30"/>
        <v>873.48395517883068</v>
      </c>
      <c r="Q43" s="3">
        <f t="shared" si="31"/>
        <v>887.82016975972044</v>
      </c>
      <c r="R43" s="3">
        <f t="shared" si="32"/>
        <v>901.27707289283796</v>
      </c>
      <c r="S43" s="3">
        <f t="shared" si="33"/>
        <v>913.83797224097941</v>
      </c>
      <c r="T43" s="3">
        <f t="shared" si="34"/>
        <v>925.49134318358585</v>
      </c>
      <c r="U43" s="3">
        <f t="shared" si="35"/>
        <v>936.23089676171173</v>
      </c>
      <c r="V43" s="3">
        <f t="shared" si="36"/>
        <v>946.0556231317006</v>
      </c>
      <c r="W43" s="2">
        <f t="shared" si="37"/>
        <v>954.96981518881273</v>
      </c>
      <c r="X43" s="2">
        <f t="shared" si="38"/>
        <v>962.98307839813378</v>
      </c>
      <c r="Y43" s="2">
        <f t="shared" si="39"/>
        <v>970.11033465946286</v>
      </c>
      <c r="Z43" s="2">
        <f t="shared" si="40"/>
        <v>976.37183048817531</v>
      </c>
      <c r="AA43" s="2">
        <f t="shared" si="41"/>
        <v>981.79316334994837</v>
      </c>
      <c r="AB43" s="2">
        <f t="shared" si="42"/>
        <v>986.40534542182945</v>
      </c>
      <c r="AC43" s="18">
        <f t="shared" si="43"/>
        <v>990.2449328284996</v>
      </c>
      <c r="AD43" s="2">
        <f t="shared" si="44"/>
        <v>993.3542634438669</v>
      </c>
      <c r="AE43" s="18">
        <f t="shared" si="45"/>
        <v>995.78187395259022</v>
      </c>
      <c r="AF43" s="2">
        <f t="shared" si="46"/>
        <v>997.583221975725</v>
      </c>
      <c r="AG43" s="2">
        <f t="shared" si="47"/>
        <v>998.82196196051609</v>
      </c>
      <c r="AH43" s="18">
        <f t="shared" ref="AH43:AH106" si="48">$AH$41-($AH$41*$A13)</f>
        <v>999.57234434498423</v>
      </c>
      <c r="AI43" s="18">
        <f>$AI$42-($AI$42*$A12)</f>
        <v>999.92438713547961</v>
      </c>
      <c r="AJ43" s="14">
        <f>AJ4</f>
        <v>1000</v>
      </c>
      <c r="AP43" s="19"/>
    </row>
    <row r="44" spans="1:43" x14ac:dyDescent="0.25">
      <c r="A44" s="11">
        <f>lifetimes!E42</f>
        <v>0.37689423900025631</v>
      </c>
      <c r="B44" s="11"/>
      <c r="C44" s="40">
        <f t="shared" si="17"/>
        <v>34</v>
      </c>
      <c r="D44" s="15">
        <f t="shared" si="18"/>
        <v>155.77644024993592</v>
      </c>
      <c r="E44" s="1">
        <f t="shared" si="19"/>
        <v>322.65867851338828</v>
      </c>
      <c r="F44" s="1">
        <f t="shared" si="20"/>
        <v>500.43718562295624</v>
      </c>
      <c r="G44" s="1">
        <f t="shared" si="21"/>
        <v>688.83884225358327</v>
      </c>
      <c r="H44" s="13">
        <f t="shared" si="22"/>
        <v>710.02305753423184</v>
      </c>
      <c r="I44" s="13">
        <f t="shared" si="23"/>
        <v>730.7420854333127</v>
      </c>
      <c r="J44" s="16">
        <f t="shared" si="24"/>
        <v>750.93814762504837</v>
      </c>
      <c r="K44" s="17">
        <f t="shared" si="25"/>
        <v>770.55622950605812</v>
      </c>
      <c r="L44" s="13">
        <f t="shared" si="26"/>
        <v>789.54445793385685</v>
      </c>
      <c r="M44" s="12">
        <f t="shared" si="27"/>
        <v>807.85445282069497</v>
      </c>
      <c r="N44" s="12">
        <f t="shared" si="28"/>
        <v>825.44164997190671</v>
      </c>
      <c r="O44" s="12">
        <f t="shared" si="29"/>
        <v>842.26559306585477</v>
      </c>
      <c r="P44" s="3">
        <f t="shared" si="30"/>
        <v>858.29019322074191</v>
      </c>
      <c r="Q44" s="3">
        <f t="shared" si="31"/>
        <v>873.48395517883068</v>
      </c>
      <c r="R44" s="3">
        <f t="shared" si="32"/>
        <v>887.82016975972044</v>
      </c>
      <c r="S44" s="3">
        <f t="shared" si="33"/>
        <v>901.27707289283796</v>
      </c>
      <c r="T44" s="3">
        <f t="shared" si="34"/>
        <v>913.83797224097941</v>
      </c>
      <c r="U44" s="3">
        <f t="shared" si="35"/>
        <v>925.49134318358585</v>
      </c>
      <c r="V44" s="3">
        <f t="shared" si="36"/>
        <v>936.23089676171173</v>
      </c>
      <c r="W44" s="2">
        <f t="shared" si="37"/>
        <v>946.0556231317006</v>
      </c>
      <c r="X44" s="2">
        <f t="shared" si="38"/>
        <v>954.96981518881273</v>
      </c>
      <c r="Y44" s="2">
        <f t="shared" si="39"/>
        <v>962.98307839813378</v>
      </c>
      <c r="Z44" s="2">
        <f t="shared" si="40"/>
        <v>970.11033465946286</v>
      </c>
      <c r="AA44" s="2">
        <f t="shared" si="41"/>
        <v>976.37183048817531</v>
      </c>
      <c r="AB44" s="2">
        <f t="shared" si="42"/>
        <v>981.79316334994837</v>
      </c>
      <c r="AC44" s="18">
        <f t="shared" si="43"/>
        <v>986.40534542182945</v>
      </c>
      <c r="AD44" s="2">
        <f t="shared" si="44"/>
        <v>990.2449328284996</v>
      </c>
      <c r="AE44" s="18">
        <f t="shared" si="45"/>
        <v>993.3542634438669</v>
      </c>
      <c r="AF44" s="2">
        <f t="shared" si="46"/>
        <v>995.78187395259022</v>
      </c>
      <c r="AG44" s="2">
        <f t="shared" si="47"/>
        <v>997.583221975725</v>
      </c>
      <c r="AH44" s="18">
        <f t="shared" si="48"/>
        <v>998.82196196051609</v>
      </c>
      <c r="AI44" s="18">
        <f t="shared" ref="AI44:AI107" si="49">$AI$42-($AI$42*$A13)</f>
        <v>999.57234434498423</v>
      </c>
      <c r="AJ44" s="2">
        <f>$AJ$43-($AJ$43*$A12)</f>
        <v>999.92438713547961</v>
      </c>
      <c r="AK44" s="14">
        <f>AK4</f>
        <v>1000</v>
      </c>
      <c r="AQ44" s="19"/>
    </row>
    <row r="45" spans="1:43" x14ac:dyDescent="0.25">
      <c r="A45" s="11">
        <f>lifetimes!E43</f>
        <v>0.39932055841014724</v>
      </c>
      <c r="B45" s="11"/>
      <c r="C45" s="40">
        <f t="shared" si="17"/>
        <v>35</v>
      </c>
      <c r="D45" s="15">
        <f t="shared" si="18"/>
        <v>150.1698603974632</v>
      </c>
      <c r="E45" s="1">
        <f t="shared" si="19"/>
        <v>311.55288049987183</v>
      </c>
      <c r="F45" s="1">
        <f t="shared" si="20"/>
        <v>483.98801777008248</v>
      </c>
      <c r="G45" s="1">
        <f t="shared" si="21"/>
        <v>667.24958083060835</v>
      </c>
      <c r="H45" s="13">
        <f t="shared" si="22"/>
        <v>688.83884225358327</v>
      </c>
      <c r="I45" s="13">
        <f t="shared" si="23"/>
        <v>710.02305753423184</v>
      </c>
      <c r="J45" s="16">
        <f t="shared" si="24"/>
        <v>730.7420854333127</v>
      </c>
      <c r="K45" s="17">
        <f t="shared" si="25"/>
        <v>750.93814762504837</v>
      </c>
      <c r="L45" s="13">
        <f t="shared" si="26"/>
        <v>770.55622950605812</v>
      </c>
      <c r="M45" s="12">
        <f t="shared" si="27"/>
        <v>789.54445793385685</v>
      </c>
      <c r="N45" s="12">
        <f t="shared" si="28"/>
        <v>807.85445282069497</v>
      </c>
      <c r="O45" s="12">
        <f t="shared" si="29"/>
        <v>825.44164997190671</v>
      </c>
      <c r="P45" s="3">
        <f t="shared" si="30"/>
        <v>842.26559306585477</v>
      </c>
      <c r="Q45" s="3">
        <f t="shared" si="31"/>
        <v>858.29019322074191</v>
      </c>
      <c r="R45" s="3">
        <f t="shared" si="32"/>
        <v>873.48395517883068</v>
      </c>
      <c r="S45" s="3">
        <f t="shared" si="33"/>
        <v>887.82016975972044</v>
      </c>
      <c r="T45" s="3">
        <f t="shared" si="34"/>
        <v>901.27707289283796</v>
      </c>
      <c r="U45" s="3">
        <f t="shared" si="35"/>
        <v>913.83797224097941</v>
      </c>
      <c r="V45" s="3">
        <f t="shared" si="36"/>
        <v>925.49134318358585</v>
      </c>
      <c r="W45" s="2">
        <f t="shared" si="37"/>
        <v>936.23089676171173</v>
      </c>
      <c r="X45" s="2">
        <f t="shared" si="38"/>
        <v>946.0556231317006</v>
      </c>
      <c r="Y45" s="2">
        <f t="shared" si="39"/>
        <v>954.96981518881273</v>
      </c>
      <c r="Z45" s="2">
        <f t="shared" si="40"/>
        <v>962.98307839813378</v>
      </c>
      <c r="AA45" s="2">
        <f t="shared" si="41"/>
        <v>970.11033465946286</v>
      </c>
      <c r="AB45" s="2">
        <f t="shared" si="42"/>
        <v>976.37183048817531</v>
      </c>
      <c r="AC45" s="18">
        <f t="shared" si="43"/>
        <v>981.79316334994837</v>
      </c>
      <c r="AD45" s="2">
        <f t="shared" si="44"/>
        <v>986.40534542182945</v>
      </c>
      <c r="AE45" s="18">
        <f t="shared" si="45"/>
        <v>990.2449328284996</v>
      </c>
      <c r="AF45" s="2">
        <f t="shared" si="46"/>
        <v>993.3542634438669</v>
      </c>
      <c r="AG45" s="2">
        <f t="shared" si="47"/>
        <v>995.78187395259022</v>
      </c>
      <c r="AH45" s="18">
        <f t="shared" si="48"/>
        <v>997.583221975725</v>
      </c>
      <c r="AI45" s="18">
        <f t="shared" si="49"/>
        <v>998.82196196051609</v>
      </c>
      <c r="AJ45" s="2">
        <f t="shared" ref="AJ45:AJ108" si="50">$AJ$43-($AJ$43*$A13)</f>
        <v>999.57234434498423</v>
      </c>
      <c r="AK45" s="2">
        <f>$AK$44-($AK$44*$A12)</f>
        <v>999.92438713547961</v>
      </c>
      <c r="AL45" s="14">
        <f>AL4</f>
        <v>1000</v>
      </c>
    </row>
    <row r="46" spans="1:43" x14ac:dyDescent="0.25">
      <c r="A46" s="11">
        <f>lifetimes!E44</f>
        <v>0.42189634859755298</v>
      </c>
      <c r="B46" s="11"/>
      <c r="C46" s="40">
        <f t="shared" si="17"/>
        <v>36</v>
      </c>
      <c r="D46" s="15">
        <f t="shared" si="18"/>
        <v>144.52591285061175</v>
      </c>
      <c r="E46" s="1">
        <f t="shared" si="19"/>
        <v>300.33972079492639</v>
      </c>
      <c r="F46" s="1">
        <f t="shared" si="20"/>
        <v>467.32932074980778</v>
      </c>
      <c r="G46" s="1">
        <f t="shared" si="21"/>
        <v>645.31735702677656</v>
      </c>
      <c r="H46" s="13">
        <f t="shared" si="22"/>
        <v>667.24958083060835</v>
      </c>
      <c r="I46" s="13">
        <f t="shared" si="23"/>
        <v>688.83884225358327</v>
      </c>
      <c r="J46" s="16">
        <f t="shared" si="24"/>
        <v>710.02305753423184</v>
      </c>
      <c r="K46" s="17">
        <f t="shared" si="25"/>
        <v>730.7420854333127</v>
      </c>
      <c r="L46" s="13">
        <f t="shared" si="26"/>
        <v>750.93814762504837</v>
      </c>
      <c r="M46" s="12">
        <f t="shared" si="27"/>
        <v>770.55622950605812</v>
      </c>
      <c r="N46" s="12">
        <f t="shared" si="28"/>
        <v>789.54445793385685</v>
      </c>
      <c r="O46" s="12">
        <f t="shared" si="29"/>
        <v>807.85445282069497</v>
      </c>
      <c r="P46" s="3">
        <f t="shared" si="30"/>
        <v>825.44164997190671</v>
      </c>
      <c r="Q46" s="3">
        <f t="shared" si="31"/>
        <v>842.26559306585477</v>
      </c>
      <c r="R46" s="3">
        <f t="shared" si="32"/>
        <v>858.29019322074191</v>
      </c>
      <c r="S46" s="3">
        <f t="shared" si="33"/>
        <v>873.48395517883068</v>
      </c>
      <c r="T46" s="3">
        <f t="shared" si="34"/>
        <v>887.82016975972044</v>
      </c>
      <c r="U46" s="3">
        <f t="shared" si="35"/>
        <v>901.27707289283796</v>
      </c>
      <c r="V46" s="3">
        <f t="shared" si="36"/>
        <v>913.83797224097941</v>
      </c>
      <c r="W46" s="2">
        <f t="shared" si="37"/>
        <v>925.49134318358585</v>
      </c>
      <c r="X46" s="2">
        <f t="shared" si="38"/>
        <v>936.23089676171173</v>
      </c>
      <c r="Y46" s="2">
        <f t="shared" si="39"/>
        <v>946.0556231317006</v>
      </c>
      <c r="Z46" s="2">
        <f t="shared" si="40"/>
        <v>954.96981518881273</v>
      </c>
      <c r="AA46" s="2">
        <f t="shared" si="41"/>
        <v>962.98307839813378</v>
      </c>
      <c r="AB46" s="2">
        <f t="shared" si="42"/>
        <v>970.11033465946286</v>
      </c>
      <c r="AC46" s="18">
        <f t="shared" si="43"/>
        <v>976.37183048817531</v>
      </c>
      <c r="AD46" s="2">
        <f t="shared" si="44"/>
        <v>981.79316334994837</v>
      </c>
      <c r="AE46" s="18">
        <f t="shared" si="45"/>
        <v>986.40534542182945</v>
      </c>
      <c r="AF46" s="2">
        <f t="shared" si="46"/>
        <v>990.2449328284996</v>
      </c>
      <c r="AG46" s="2">
        <f t="shared" si="47"/>
        <v>993.3542634438669</v>
      </c>
      <c r="AH46" s="18">
        <f t="shared" si="48"/>
        <v>995.78187395259022</v>
      </c>
      <c r="AI46" s="18">
        <f t="shared" si="49"/>
        <v>997.583221975725</v>
      </c>
      <c r="AJ46" s="2">
        <f t="shared" si="50"/>
        <v>998.82196196051609</v>
      </c>
      <c r="AK46" s="2">
        <f t="shared" ref="AK46:AK109" si="51">$AK$44-($AK$44*$A13)</f>
        <v>999.57234434498423</v>
      </c>
      <c r="AL46" s="2">
        <f>$AL$45-($AL$45*$A12)</f>
        <v>999.92438713547961</v>
      </c>
      <c r="AM46" s="14">
        <f>AM4</f>
        <v>1000</v>
      </c>
    </row>
    <row r="47" spans="1:43" x14ac:dyDescent="0.25">
      <c r="A47" s="11">
        <f>lifetimes!E45</f>
        <v>0.44455621076256535</v>
      </c>
      <c r="B47" s="11"/>
      <c r="C47" s="40">
        <f t="shared" si="17"/>
        <v>37</v>
      </c>
      <c r="D47" s="15">
        <f t="shared" si="18"/>
        <v>138.86094730935866</v>
      </c>
      <c r="E47" s="1">
        <f t="shared" si="19"/>
        <v>289.05182570122349</v>
      </c>
      <c r="F47" s="1">
        <f t="shared" si="20"/>
        <v>450.50958119238959</v>
      </c>
      <c r="G47" s="1">
        <f t="shared" si="21"/>
        <v>623.10576099974367</v>
      </c>
      <c r="H47" s="13">
        <f t="shared" si="22"/>
        <v>645.31735702677656</v>
      </c>
      <c r="I47" s="13">
        <f t="shared" si="23"/>
        <v>667.24958083060835</v>
      </c>
      <c r="J47" s="16">
        <f t="shared" si="24"/>
        <v>688.83884225358327</v>
      </c>
      <c r="K47" s="17">
        <f t="shared" si="25"/>
        <v>710.02305753423184</v>
      </c>
      <c r="L47" s="13">
        <f t="shared" si="26"/>
        <v>730.7420854333127</v>
      </c>
      <c r="M47" s="12">
        <f t="shared" si="27"/>
        <v>750.93814762504837</v>
      </c>
      <c r="N47" s="12">
        <f t="shared" si="28"/>
        <v>770.55622950605812</v>
      </c>
      <c r="O47" s="12">
        <f t="shared" si="29"/>
        <v>789.54445793385685</v>
      </c>
      <c r="P47" s="3">
        <f t="shared" si="30"/>
        <v>807.85445282069497</v>
      </c>
      <c r="Q47" s="3">
        <f t="shared" si="31"/>
        <v>825.44164997190671</v>
      </c>
      <c r="R47" s="3">
        <f t="shared" si="32"/>
        <v>842.26559306585477</v>
      </c>
      <c r="S47" s="3">
        <f t="shared" si="33"/>
        <v>858.29019322074191</v>
      </c>
      <c r="T47" s="3">
        <f t="shared" si="34"/>
        <v>873.48395517883068</v>
      </c>
      <c r="U47" s="3">
        <f t="shared" si="35"/>
        <v>887.82016975972044</v>
      </c>
      <c r="V47" s="3">
        <f t="shared" si="36"/>
        <v>901.27707289283796</v>
      </c>
      <c r="W47" s="2">
        <f t="shared" si="37"/>
        <v>913.83797224097941</v>
      </c>
      <c r="X47" s="2">
        <f t="shared" si="38"/>
        <v>925.49134318358585</v>
      </c>
      <c r="Y47" s="2">
        <f t="shared" si="39"/>
        <v>936.23089676171173</v>
      </c>
      <c r="Z47" s="2">
        <f t="shared" si="40"/>
        <v>946.0556231317006</v>
      </c>
      <c r="AA47" s="2">
        <f t="shared" si="41"/>
        <v>954.96981518881273</v>
      </c>
      <c r="AB47" s="2">
        <f t="shared" si="42"/>
        <v>962.98307839813378</v>
      </c>
      <c r="AC47" s="18">
        <f t="shared" si="43"/>
        <v>970.11033465946286</v>
      </c>
      <c r="AD47" s="2">
        <f t="shared" si="44"/>
        <v>976.37183048817531</v>
      </c>
      <c r="AE47" s="18">
        <f t="shared" si="45"/>
        <v>981.79316334994837</v>
      </c>
      <c r="AF47" s="2">
        <f t="shared" si="46"/>
        <v>986.40534542182945</v>
      </c>
      <c r="AG47" s="2">
        <f t="shared" si="47"/>
        <v>990.2449328284996</v>
      </c>
      <c r="AH47" s="18">
        <f t="shared" si="48"/>
        <v>993.3542634438669</v>
      </c>
      <c r="AI47" s="18">
        <f t="shared" si="49"/>
        <v>995.78187395259022</v>
      </c>
      <c r="AJ47" s="2">
        <f t="shared" si="50"/>
        <v>997.583221975725</v>
      </c>
      <c r="AK47" s="2">
        <f t="shared" si="51"/>
        <v>998.82196196051609</v>
      </c>
      <c r="AL47" s="2">
        <f t="shared" ref="AL47:AL110" si="52">$AL$45-($AL$45*$A13)</f>
        <v>999.57234434498423</v>
      </c>
      <c r="AM47" s="2">
        <f>$AM$46-($AM$46*$A12)</f>
        <v>999.92438713547961</v>
      </c>
      <c r="AN47" s="14">
        <f>AN4</f>
        <v>1000</v>
      </c>
    </row>
    <row r="48" spans="1:43" x14ac:dyDescent="0.25">
      <c r="A48" s="11">
        <f>lifetimes!E46</f>
        <v>0.46723505548484712</v>
      </c>
      <c r="B48" s="11"/>
      <c r="C48" s="40">
        <f t="shared" si="17"/>
        <v>38</v>
      </c>
      <c r="D48" s="15">
        <f t="shared" si="18"/>
        <v>133.1912361287882</v>
      </c>
      <c r="E48" s="1">
        <f t="shared" si="19"/>
        <v>277.72189461871733</v>
      </c>
      <c r="F48" s="1">
        <f t="shared" si="20"/>
        <v>433.57773855183524</v>
      </c>
      <c r="G48" s="1">
        <f t="shared" si="21"/>
        <v>600.67944158985279</v>
      </c>
      <c r="H48" s="13">
        <f t="shared" si="22"/>
        <v>623.10576099974367</v>
      </c>
      <c r="I48" s="13">
        <f t="shared" si="23"/>
        <v>645.31735702677656</v>
      </c>
      <c r="J48" s="16">
        <f t="shared" si="24"/>
        <v>667.24958083060835</v>
      </c>
      <c r="K48" s="17">
        <f t="shared" si="25"/>
        <v>688.83884225358327</v>
      </c>
      <c r="L48" s="13">
        <f t="shared" si="26"/>
        <v>710.02305753423184</v>
      </c>
      <c r="M48" s="12">
        <f t="shared" si="27"/>
        <v>730.7420854333127</v>
      </c>
      <c r="N48" s="12">
        <f t="shared" si="28"/>
        <v>750.93814762504837</v>
      </c>
      <c r="O48" s="12">
        <f t="shared" si="29"/>
        <v>770.55622950605812</v>
      </c>
      <c r="P48" s="3">
        <f t="shared" si="30"/>
        <v>789.54445793385685</v>
      </c>
      <c r="Q48" s="3">
        <f t="shared" si="31"/>
        <v>807.85445282069497</v>
      </c>
      <c r="R48" s="3">
        <f t="shared" si="32"/>
        <v>825.44164997190671</v>
      </c>
      <c r="S48" s="3">
        <f t="shared" si="33"/>
        <v>842.26559306585477</v>
      </c>
      <c r="T48" s="3">
        <f t="shared" si="34"/>
        <v>858.29019322074191</v>
      </c>
      <c r="U48" s="3">
        <f t="shared" si="35"/>
        <v>873.48395517883068</v>
      </c>
      <c r="V48" s="3">
        <f t="shared" si="36"/>
        <v>887.82016975972044</v>
      </c>
      <c r="W48" s="2">
        <f t="shared" si="37"/>
        <v>901.27707289283796</v>
      </c>
      <c r="X48" s="2">
        <f t="shared" si="38"/>
        <v>913.83797224097941</v>
      </c>
      <c r="Y48" s="2">
        <f t="shared" si="39"/>
        <v>925.49134318358585</v>
      </c>
      <c r="Z48" s="2">
        <f t="shared" si="40"/>
        <v>936.23089676171173</v>
      </c>
      <c r="AA48" s="2">
        <f t="shared" si="41"/>
        <v>946.0556231317006</v>
      </c>
      <c r="AB48" s="2">
        <f t="shared" si="42"/>
        <v>954.96981518881273</v>
      </c>
      <c r="AC48" s="18">
        <f t="shared" si="43"/>
        <v>962.98307839813378</v>
      </c>
      <c r="AD48" s="2">
        <f t="shared" si="44"/>
        <v>970.11033465946286</v>
      </c>
      <c r="AE48" s="18">
        <f t="shared" si="45"/>
        <v>976.37183048817531</v>
      </c>
      <c r="AF48" s="2">
        <f t="shared" si="46"/>
        <v>981.79316334994837</v>
      </c>
      <c r="AG48" s="2">
        <f t="shared" si="47"/>
        <v>986.40534542182945</v>
      </c>
      <c r="AH48" s="18">
        <f t="shared" si="48"/>
        <v>990.2449328284996</v>
      </c>
      <c r="AI48" s="18">
        <f t="shared" si="49"/>
        <v>993.3542634438669</v>
      </c>
      <c r="AJ48" s="2">
        <f t="shared" si="50"/>
        <v>995.78187395259022</v>
      </c>
      <c r="AK48" s="2">
        <f t="shared" si="51"/>
        <v>997.583221975725</v>
      </c>
      <c r="AL48" s="2">
        <f t="shared" si="52"/>
        <v>998.82196196051609</v>
      </c>
      <c r="AM48" s="2">
        <f t="shared" ref="AM48:AM111" si="53">$AM$46-($AM$46*$A13)</f>
        <v>999.57234434498423</v>
      </c>
      <c r="AN48" s="2">
        <f>$AN$47-($AN$47*$A12)</f>
        <v>999.92438713547961</v>
      </c>
      <c r="AO48" s="14">
        <f>AO4</f>
        <v>1000</v>
      </c>
    </row>
    <row r="49" spans="1:57" x14ac:dyDescent="0.25">
      <c r="A49" s="11">
        <f>lifetimes!E47</f>
        <v>0.48986855162724141</v>
      </c>
      <c r="B49" s="11"/>
      <c r="C49" s="40">
        <f t="shared" si="17"/>
        <v>39</v>
      </c>
      <c r="D49" s="15">
        <f t="shared" si="18"/>
        <v>127.53286209318965</v>
      </c>
      <c r="E49" s="1">
        <f t="shared" si="19"/>
        <v>266.38247225757641</v>
      </c>
      <c r="F49" s="1">
        <f t="shared" si="20"/>
        <v>416.58284192807599</v>
      </c>
      <c r="G49" s="1">
        <f t="shared" si="21"/>
        <v>578.10365140244699</v>
      </c>
      <c r="H49" s="13">
        <f t="shared" si="22"/>
        <v>600.67944158985279</v>
      </c>
      <c r="I49" s="13">
        <f t="shared" si="23"/>
        <v>623.10576099974367</v>
      </c>
      <c r="J49" s="16">
        <f t="shared" si="24"/>
        <v>645.31735702677656</v>
      </c>
      <c r="K49" s="17">
        <f t="shared" si="25"/>
        <v>667.24958083060835</v>
      </c>
      <c r="L49" s="13">
        <f t="shared" si="26"/>
        <v>688.83884225358327</v>
      </c>
      <c r="M49" s="12">
        <f t="shared" si="27"/>
        <v>710.02305753423184</v>
      </c>
      <c r="N49" s="12">
        <f t="shared" si="28"/>
        <v>730.7420854333127</v>
      </c>
      <c r="O49" s="12">
        <f t="shared" si="29"/>
        <v>750.93814762504837</v>
      </c>
      <c r="P49" s="3">
        <f t="shared" si="30"/>
        <v>770.55622950605812</v>
      </c>
      <c r="Q49" s="3">
        <f t="shared" si="31"/>
        <v>789.54445793385685</v>
      </c>
      <c r="R49" s="3">
        <f t="shared" si="32"/>
        <v>807.85445282069497</v>
      </c>
      <c r="S49" s="3">
        <f t="shared" si="33"/>
        <v>825.44164997190671</v>
      </c>
      <c r="T49" s="3">
        <f t="shared" si="34"/>
        <v>842.26559306585477</v>
      </c>
      <c r="U49" s="3">
        <f t="shared" si="35"/>
        <v>858.29019322074191</v>
      </c>
      <c r="V49" s="3">
        <f t="shared" si="36"/>
        <v>873.48395517883068</v>
      </c>
      <c r="W49" s="2">
        <f t="shared" si="37"/>
        <v>887.82016975972044</v>
      </c>
      <c r="X49" s="2">
        <f t="shared" si="38"/>
        <v>901.27707289283796</v>
      </c>
      <c r="Y49" s="2">
        <f t="shared" si="39"/>
        <v>913.83797224097941</v>
      </c>
      <c r="Z49" s="2">
        <f t="shared" si="40"/>
        <v>925.49134318358585</v>
      </c>
      <c r="AA49" s="2">
        <f t="shared" si="41"/>
        <v>936.23089676171173</v>
      </c>
      <c r="AB49" s="2">
        <f t="shared" si="42"/>
        <v>946.0556231317006</v>
      </c>
      <c r="AC49" s="18">
        <f t="shared" si="43"/>
        <v>954.96981518881273</v>
      </c>
      <c r="AD49" s="2">
        <f t="shared" si="44"/>
        <v>962.98307839813378</v>
      </c>
      <c r="AE49" s="18">
        <f t="shared" si="45"/>
        <v>970.11033465946286</v>
      </c>
      <c r="AF49" s="2">
        <f t="shared" si="46"/>
        <v>976.37183048817531</v>
      </c>
      <c r="AG49" s="2">
        <f t="shared" si="47"/>
        <v>981.79316334994837</v>
      </c>
      <c r="AH49" s="18">
        <f t="shared" si="48"/>
        <v>986.40534542182945</v>
      </c>
      <c r="AI49" s="18">
        <f t="shared" si="49"/>
        <v>990.2449328284996</v>
      </c>
      <c r="AJ49" s="2">
        <f t="shared" si="50"/>
        <v>993.3542634438669</v>
      </c>
      <c r="AK49" s="2">
        <f t="shared" si="51"/>
        <v>995.78187395259022</v>
      </c>
      <c r="AL49" s="2">
        <f t="shared" si="52"/>
        <v>997.583221975725</v>
      </c>
      <c r="AM49" s="2">
        <f t="shared" si="53"/>
        <v>998.82196196051609</v>
      </c>
      <c r="AN49" s="2">
        <f t="shared" ref="AN49:AN111" si="54">$AN$47-($AN$47*$A13)</f>
        <v>999.57234434498423</v>
      </c>
      <c r="AO49" s="2">
        <f>$AO$48-($AO$48*$A12)</f>
        <v>999.92438713547961</v>
      </c>
      <c r="AP49" s="14">
        <f>AP4</f>
        <v>1000</v>
      </c>
    </row>
    <row r="50" spans="1:57" x14ac:dyDescent="0.25">
      <c r="A50" s="11">
        <f>lifetimes!E48</f>
        <v>0.5123935639424736</v>
      </c>
      <c r="B50" s="11"/>
      <c r="C50" s="40">
        <f t="shared" si="17"/>
        <v>40</v>
      </c>
      <c r="D50" s="15">
        <f t="shared" si="18"/>
        <v>121.90160901438159</v>
      </c>
      <c r="E50" s="1">
        <f t="shared" si="19"/>
        <v>255.0657241863793</v>
      </c>
      <c r="F50" s="1">
        <f t="shared" si="20"/>
        <v>399.57370838636467</v>
      </c>
      <c r="G50" s="1">
        <f t="shared" si="21"/>
        <v>555.44378923743466</v>
      </c>
      <c r="H50" s="13">
        <f t="shared" si="22"/>
        <v>578.10365140244699</v>
      </c>
      <c r="I50" s="13">
        <f t="shared" si="23"/>
        <v>600.67944158985279</v>
      </c>
      <c r="J50" s="16">
        <f t="shared" si="24"/>
        <v>623.10576099974367</v>
      </c>
      <c r="K50" s="17">
        <f t="shared" si="25"/>
        <v>645.31735702677656</v>
      </c>
      <c r="L50" s="13">
        <f t="shared" si="26"/>
        <v>667.24958083060835</v>
      </c>
      <c r="M50" s="12">
        <f t="shared" si="27"/>
        <v>688.83884225358327</v>
      </c>
      <c r="N50" s="12">
        <f t="shared" si="28"/>
        <v>710.02305753423184</v>
      </c>
      <c r="O50" s="12">
        <f t="shared" si="29"/>
        <v>730.7420854333127</v>
      </c>
      <c r="P50" s="3">
        <f t="shared" si="30"/>
        <v>750.93814762504837</v>
      </c>
      <c r="Q50" s="3">
        <f t="shared" si="31"/>
        <v>770.55622950605812</v>
      </c>
      <c r="R50" s="3">
        <f t="shared" si="32"/>
        <v>789.54445793385685</v>
      </c>
      <c r="S50" s="3">
        <f t="shared" si="33"/>
        <v>807.85445282069497</v>
      </c>
      <c r="T50" s="3">
        <f t="shared" si="34"/>
        <v>825.44164997190671</v>
      </c>
      <c r="U50" s="3">
        <f t="shared" si="35"/>
        <v>842.26559306585477</v>
      </c>
      <c r="V50" s="3">
        <f t="shared" si="36"/>
        <v>858.29019322074191</v>
      </c>
      <c r="W50" s="2">
        <f t="shared" si="37"/>
        <v>873.48395517883068</v>
      </c>
      <c r="X50" s="2">
        <f t="shared" si="38"/>
        <v>887.82016975972044</v>
      </c>
      <c r="Y50" s="2">
        <f t="shared" si="39"/>
        <v>901.27707289283796</v>
      </c>
      <c r="Z50" s="2">
        <f t="shared" si="40"/>
        <v>913.83797224097941</v>
      </c>
      <c r="AA50" s="2">
        <f t="shared" si="41"/>
        <v>925.49134318358585</v>
      </c>
      <c r="AB50" s="2">
        <f t="shared" si="42"/>
        <v>936.23089676171173</v>
      </c>
      <c r="AC50" s="18">
        <f t="shared" si="43"/>
        <v>946.0556231317006</v>
      </c>
      <c r="AD50" s="2">
        <f t="shared" si="44"/>
        <v>954.96981518881273</v>
      </c>
      <c r="AE50" s="18">
        <f t="shared" si="45"/>
        <v>962.98307839813378</v>
      </c>
      <c r="AF50" s="2">
        <f t="shared" si="46"/>
        <v>970.11033465946286</v>
      </c>
      <c r="AG50" s="2">
        <f t="shared" si="47"/>
        <v>976.37183048817531</v>
      </c>
      <c r="AH50" s="18">
        <f t="shared" si="48"/>
        <v>981.79316334994837</v>
      </c>
      <c r="AI50" s="18">
        <f t="shared" si="49"/>
        <v>986.40534542182945</v>
      </c>
      <c r="AJ50" s="2">
        <f t="shared" si="50"/>
        <v>990.2449328284996</v>
      </c>
      <c r="AK50" s="2">
        <f t="shared" si="51"/>
        <v>993.3542634438669</v>
      </c>
      <c r="AL50" s="2">
        <f t="shared" si="52"/>
        <v>995.78187395259022</v>
      </c>
      <c r="AM50" s="2">
        <f t="shared" si="53"/>
        <v>997.583221975725</v>
      </c>
      <c r="AN50" s="2">
        <f t="shared" si="54"/>
        <v>998.82196196051609</v>
      </c>
      <c r="AO50" s="2">
        <f t="shared" ref="AO50:AO111" si="55">$AO$48-($AO$48*$A13)</f>
        <v>999.57234434498423</v>
      </c>
      <c r="AP50" s="2">
        <f>$AP$49-($AP$49*$A12)</f>
        <v>999.92438713547961</v>
      </c>
      <c r="AQ50" s="14">
        <f>AQ4</f>
        <v>1000</v>
      </c>
    </row>
    <row r="51" spans="1:57" x14ac:dyDescent="0.25">
      <c r="A51" s="11">
        <f>lifetimes!E49</f>
        <v>0.534748574876861</v>
      </c>
      <c r="B51" s="11"/>
      <c r="C51" s="40">
        <f t="shared" si="17"/>
        <v>41</v>
      </c>
      <c r="D51" s="15">
        <f t="shared" si="18"/>
        <v>116.31285628078476</v>
      </c>
      <c r="E51" s="1">
        <f t="shared" si="19"/>
        <v>243.80321802876318</v>
      </c>
      <c r="F51" s="1">
        <f t="shared" si="20"/>
        <v>382.59858627956896</v>
      </c>
      <c r="G51" s="1">
        <f t="shared" si="21"/>
        <v>532.76494451515282</v>
      </c>
      <c r="H51" s="13">
        <f t="shared" si="22"/>
        <v>555.44378923743466</v>
      </c>
      <c r="I51" s="13">
        <f t="shared" si="23"/>
        <v>578.10365140244699</v>
      </c>
      <c r="J51" s="16">
        <f t="shared" si="24"/>
        <v>600.67944158985279</v>
      </c>
      <c r="K51" s="17">
        <f t="shared" si="25"/>
        <v>623.10576099974367</v>
      </c>
      <c r="L51" s="13">
        <f t="shared" si="26"/>
        <v>645.31735702677656</v>
      </c>
      <c r="M51" s="12">
        <f t="shared" si="27"/>
        <v>667.24958083060835</v>
      </c>
      <c r="N51" s="12">
        <f t="shared" si="28"/>
        <v>688.83884225358327</v>
      </c>
      <c r="O51" s="12">
        <f t="shared" si="29"/>
        <v>710.02305753423184</v>
      </c>
      <c r="P51" s="3">
        <f t="shared" si="30"/>
        <v>730.7420854333127</v>
      </c>
      <c r="Q51" s="3">
        <f t="shared" si="31"/>
        <v>750.93814762504837</v>
      </c>
      <c r="R51" s="3">
        <f t="shared" si="32"/>
        <v>770.55622950605812</v>
      </c>
      <c r="S51" s="3">
        <f t="shared" si="33"/>
        <v>789.54445793385685</v>
      </c>
      <c r="T51" s="3">
        <f t="shared" si="34"/>
        <v>807.85445282069497</v>
      </c>
      <c r="U51" s="3">
        <f t="shared" si="35"/>
        <v>825.44164997190671</v>
      </c>
      <c r="V51" s="3">
        <f t="shared" si="36"/>
        <v>842.26559306585477</v>
      </c>
      <c r="W51" s="2">
        <f t="shared" si="37"/>
        <v>858.29019322074191</v>
      </c>
      <c r="X51" s="2">
        <f t="shared" si="38"/>
        <v>873.48395517883068</v>
      </c>
      <c r="Y51" s="2">
        <f t="shared" si="39"/>
        <v>887.82016975972044</v>
      </c>
      <c r="Z51" s="2">
        <f t="shared" si="40"/>
        <v>901.27707289283796</v>
      </c>
      <c r="AA51" s="2">
        <f t="shared" si="41"/>
        <v>913.83797224097941</v>
      </c>
      <c r="AB51" s="2">
        <f t="shared" si="42"/>
        <v>925.49134318358585</v>
      </c>
      <c r="AC51" s="18">
        <f t="shared" si="43"/>
        <v>936.23089676171173</v>
      </c>
      <c r="AD51" s="2">
        <f t="shared" si="44"/>
        <v>946.0556231317006</v>
      </c>
      <c r="AE51" s="18">
        <f t="shared" si="45"/>
        <v>954.96981518881273</v>
      </c>
      <c r="AF51" s="2">
        <f t="shared" si="46"/>
        <v>962.98307839813378</v>
      </c>
      <c r="AG51" s="2">
        <f t="shared" si="47"/>
        <v>970.11033465946286</v>
      </c>
      <c r="AH51" s="18">
        <f t="shared" si="48"/>
        <v>976.37183048817531</v>
      </c>
      <c r="AI51" s="18">
        <f t="shared" si="49"/>
        <v>981.79316334994837</v>
      </c>
      <c r="AJ51" s="2">
        <f t="shared" si="50"/>
        <v>986.40534542182945</v>
      </c>
      <c r="AK51" s="2">
        <f t="shared" si="51"/>
        <v>990.2449328284996</v>
      </c>
      <c r="AL51" s="2">
        <f t="shared" si="52"/>
        <v>993.3542634438669</v>
      </c>
      <c r="AM51" s="2">
        <f t="shared" si="53"/>
        <v>995.78187395259022</v>
      </c>
      <c r="AN51" s="2">
        <f t="shared" si="54"/>
        <v>997.583221975725</v>
      </c>
      <c r="AO51" s="2">
        <f t="shared" si="55"/>
        <v>998.82196196051609</v>
      </c>
      <c r="AP51" s="2">
        <f t="shared" ref="AP51:AP111" si="56">$AP$49-($AP$49*$A13)</f>
        <v>999.57234434498423</v>
      </c>
      <c r="AQ51" s="2">
        <f>$AQ$50-($AQ$50*$A12)</f>
        <v>999.92438713547961</v>
      </c>
      <c r="AR51" s="14">
        <f>AR4</f>
        <v>1000</v>
      </c>
    </row>
    <row r="52" spans="1:57" x14ac:dyDescent="0.25">
      <c r="A52" s="11">
        <f>lifetimes!E50</f>
        <v>0.55687408625576951</v>
      </c>
      <c r="B52" s="11"/>
      <c r="C52" s="40">
        <f t="shared" si="17"/>
        <v>42</v>
      </c>
      <c r="D52" s="15">
        <f t="shared" si="18"/>
        <v>110.78147843605763</v>
      </c>
      <c r="E52" s="1">
        <f t="shared" si="19"/>
        <v>232.62571256156951</v>
      </c>
      <c r="F52" s="1">
        <f t="shared" si="20"/>
        <v>365.7048270431448</v>
      </c>
      <c r="G52" s="1">
        <f t="shared" si="21"/>
        <v>510.1314483727586</v>
      </c>
      <c r="H52" s="13">
        <f t="shared" si="22"/>
        <v>532.76494451515282</v>
      </c>
      <c r="I52" s="13">
        <f t="shared" si="23"/>
        <v>555.44378923743466</v>
      </c>
      <c r="J52" s="16">
        <f t="shared" si="24"/>
        <v>578.10365140244699</v>
      </c>
      <c r="K52" s="17">
        <f t="shared" si="25"/>
        <v>600.67944158985279</v>
      </c>
      <c r="L52" s="13">
        <f t="shared" si="26"/>
        <v>623.10576099974367</v>
      </c>
      <c r="M52" s="12">
        <f t="shared" si="27"/>
        <v>645.31735702677656</v>
      </c>
      <c r="N52" s="12">
        <f t="shared" si="28"/>
        <v>667.24958083060835</v>
      </c>
      <c r="O52" s="12">
        <f t="shared" si="29"/>
        <v>688.83884225358327</v>
      </c>
      <c r="P52" s="3">
        <f t="shared" si="30"/>
        <v>710.02305753423184</v>
      </c>
      <c r="Q52" s="3">
        <f t="shared" si="31"/>
        <v>730.7420854333127</v>
      </c>
      <c r="R52" s="3">
        <f t="shared" si="32"/>
        <v>750.93814762504837</v>
      </c>
      <c r="S52" s="3">
        <f t="shared" si="33"/>
        <v>770.55622950605812</v>
      </c>
      <c r="T52" s="3">
        <f t="shared" si="34"/>
        <v>789.54445793385685</v>
      </c>
      <c r="U52" s="3">
        <f t="shared" si="35"/>
        <v>807.85445282069497</v>
      </c>
      <c r="V52" s="3">
        <f t="shared" si="36"/>
        <v>825.44164997190671</v>
      </c>
      <c r="W52" s="2">
        <f t="shared" si="37"/>
        <v>842.26559306585477</v>
      </c>
      <c r="X52" s="2">
        <f t="shared" si="38"/>
        <v>858.29019322074191</v>
      </c>
      <c r="Y52" s="2">
        <f t="shared" si="39"/>
        <v>873.48395517883068</v>
      </c>
      <c r="Z52" s="2">
        <f t="shared" si="40"/>
        <v>887.82016975972044</v>
      </c>
      <c r="AA52" s="2">
        <f t="shared" si="41"/>
        <v>901.27707289283796</v>
      </c>
      <c r="AB52" s="2">
        <f t="shared" si="42"/>
        <v>913.83797224097941</v>
      </c>
      <c r="AC52" s="18">
        <f t="shared" si="43"/>
        <v>925.49134318358585</v>
      </c>
      <c r="AD52" s="2">
        <f t="shared" si="44"/>
        <v>936.23089676171173</v>
      </c>
      <c r="AE52" s="18">
        <f t="shared" si="45"/>
        <v>946.0556231317006</v>
      </c>
      <c r="AF52" s="2">
        <f t="shared" si="46"/>
        <v>954.96981518881273</v>
      </c>
      <c r="AG52" s="2">
        <f t="shared" si="47"/>
        <v>962.98307839813378</v>
      </c>
      <c r="AH52" s="18">
        <f t="shared" si="48"/>
        <v>970.11033465946286</v>
      </c>
      <c r="AI52" s="18">
        <f t="shared" si="49"/>
        <v>976.37183048817531</v>
      </c>
      <c r="AJ52" s="2">
        <f t="shared" si="50"/>
        <v>981.79316334994837</v>
      </c>
      <c r="AK52" s="2">
        <f t="shared" si="51"/>
        <v>986.40534542182945</v>
      </c>
      <c r="AL52" s="2">
        <f t="shared" si="52"/>
        <v>990.2449328284996</v>
      </c>
      <c r="AM52" s="2">
        <f t="shared" si="53"/>
        <v>993.3542634438669</v>
      </c>
      <c r="AN52" s="2">
        <f t="shared" si="54"/>
        <v>995.78187395259022</v>
      </c>
      <c r="AO52" s="2">
        <f t="shared" si="55"/>
        <v>997.583221975725</v>
      </c>
      <c r="AP52" s="2">
        <f t="shared" si="56"/>
        <v>998.82196196051609</v>
      </c>
      <c r="AQ52" s="2">
        <f t="shared" ref="AQ52:AQ111" si="57">$AQ$50-($AQ$50*$A13)</f>
        <v>999.57234434498423</v>
      </c>
      <c r="AR52" s="2">
        <f>$AR$51-($AR$51*$A12)</f>
        <v>999.92438713547961</v>
      </c>
      <c r="AS52" s="14">
        <f>AS4</f>
        <v>1000</v>
      </c>
    </row>
    <row r="53" spans="1:57" x14ac:dyDescent="0.25">
      <c r="A53" s="11">
        <f>lifetimes!E51</f>
        <v>0.57871299679370625</v>
      </c>
      <c r="B53" s="11"/>
      <c r="C53" s="40">
        <f t="shared" si="17"/>
        <v>43</v>
      </c>
      <c r="D53" s="15">
        <f t="shared" si="18"/>
        <v>105.32175080157344</v>
      </c>
      <c r="E53" s="1">
        <f t="shared" si="19"/>
        <v>221.56295687211525</v>
      </c>
      <c r="F53" s="1">
        <f t="shared" si="20"/>
        <v>348.93856884235424</v>
      </c>
      <c r="G53" s="1">
        <f t="shared" si="21"/>
        <v>487.60643605752637</v>
      </c>
      <c r="H53" s="13">
        <f t="shared" si="22"/>
        <v>510.1314483727586</v>
      </c>
      <c r="I53" s="13">
        <f t="shared" si="23"/>
        <v>532.76494451515282</v>
      </c>
      <c r="J53" s="16">
        <f t="shared" si="24"/>
        <v>555.44378923743466</v>
      </c>
      <c r="K53" s="17">
        <f t="shared" si="25"/>
        <v>578.10365140244699</v>
      </c>
      <c r="L53" s="13">
        <f t="shared" si="26"/>
        <v>600.67944158985279</v>
      </c>
      <c r="M53" s="12">
        <f t="shared" si="27"/>
        <v>623.10576099974367</v>
      </c>
      <c r="N53" s="12">
        <f t="shared" si="28"/>
        <v>645.31735702677656</v>
      </c>
      <c r="O53" s="12">
        <f t="shared" si="29"/>
        <v>667.24958083060835</v>
      </c>
      <c r="P53" s="3">
        <f t="shared" si="30"/>
        <v>688.83884225358327</v>
      </c>
      <c r="Q53" s="3">
        <f t="shared" si="31"/>
        <v>710.02305753423184</v>
      </c>
      <c r="R53" s="3">
        <f t="shared" si="32"/>
        <v>730.7420854333127</v>
      </c>
      <c r="S53" s="3">
        <f t="shared" si="33"/>
        <v>750.93814762504837</v>
      </c>
      <c r="T53" s="3">
        <f t="shared" si="34"/>
        <v>770.55622950605812</v>
      </c>
      <c r="U53" s="3">
        <f t="shared" si="35"/>
        <v>789.54445793385685</v>
      </c>
      <c r="V53" s="3">
        <f t="shared" si="36"/>
        <v>807.85445282069497</v>
      </c>
      <c r="W53" s="2">
        <f t="shared" si="37"/>
        <v>825.44164997190671</v>
      </c>
      <c r="X53" s="2">
        <f t="shared" si="38"/>
        <v>842.26559306585477</v>
      </c>
      <c r="Y53" s="2">
        <f t="shared" si="39"/>
        <v>858.29019322074191</v>
      </c>
      <c r="Z53" s="2">
        <f t="shared" si="40"/>
        <v>873.48395517883068</v>
      </c>
      <c r="AA53" s="2">
        <f t="shared" si="41"/>
        <v>887.82016975972044</v>
      </c>
      <c r="AB53" s="2">
        <f t="shared" si="42"/>
        <v>901.27707289283796</v>
      </c>
      <c r="AC53" s="18">
        <f t="shared" si="43"/>
        <v>913.83797224097941</v>
      </c>
      <c r="AD53" s="2">
        <f t="shared" si="44"/>
        <v>925.49134318358585</v>
      </c>
      <c r="AE53" s="18">
        <f t="shared" si="45"/>
        <v>936.23089676171173</v>
      </c>
      <c r="AF53" s="2">
        <f t="shared" si="46"/>
        <v>946.0556231317006</v>
      </c>
      <c r="AG53" s="2">
        <f t="shared" si="47"/>
        <v>954.96981518881273</v>
      </c>
      <c r="AH53" s="18">
        <f t="shared" si="48"/>
        <v>962.98307839813378</v>
      </c>
      <c r="AI53" s="18">
        <f t="shared" si="49"/>
        <v>970.11033465946286</v>
      </c>
      <c r="AJ53" s="2">
        <f t="shared" si="50"/>
        <v>976.37183048817531</v>
      </c>
      <c r="AK53" s="2">
        <f t="shared" si="51"/>
        <v>981.79316334994837</v>
      </c>
      <c r="AL53" s="2">
        <f t="shared" si="52"/>
        <v>986.40534542182945</v>
      </c>
      <c r="AM53" s="2">
        <f t="shared" si="53"/>
        <v>990.2449328284996</v>
      </c>
      <c r="AN53" s="2">
        <f t="shared" si="54"/>
        <v>993.3542634438669</v>
      </c>
      <c r="AO53" s="2">
        <f t="shared" si="55"/>
        <v>995.78187395259022</v>
      </c>
      <c r="AP53" s="2">
        <f t="shared" si="56"/>
        <v>997.583221975725</v>
      </c>
      <c r="AQ53" s="2">
        <f t="shared" si="57"/>
        <v>998.82196196051609</v>
      </c>
      <c r="AR53" s="2">
        <f t="shared" ref="AR53:AR111" si="58">$AR$51-($AR$51*$A13)</f>
        <v>999.57234434498423</v>
      </c>
      <c r="AS53" s="2">
        <f>$AS$52-($AS$52*$A12)</f>
        <v>999.92438713547961</v>
      </c>
      <c r="AT53" s="14">
        <f>AT4</f>
        <v>1000</v>
      </c>
    </row>
    <row r="54" spans="1:57" x14ac:dyDescent="0.25">
      <c r="A54" s="11">
        <f>lifetimes!E52</f>
        <v>0.60021095169296923</v>
      </c>
      <c r="B54" s="11"/>
      <c r="C54" s="40">
        <f t="shared" si="17"/>
        <v>44</v>
      </c>
      <c r="D54" s="15">
        <f t="shared" si="18"/>
        <v>99.947262076757681</v>
      </c>
      <c r="E54" s="1">
        <f t="shared" si="19"/>
        <v>210.64350160314689</v>
      </c>
      <c r="F54" s="1">
        <f t="shared" si="20"/>
        <v>332.34443530817288</v>
      </c>
      <c r="G54" s="1">
        <f t="shared" si="21"/>
        <v>465.25142512313903</v>
      </c>
      <c r="H54" s="13">
        <f t="shared" si="22"/>
        <v>487.60643605752637</v>
      </c>
      <c r="I54" s="13">
        <f t="shared" si="23"/>
        <v>510.1314483727586</v>
      </c>
      <c r="J54" s="16">
        <f t="shared" si="24"/>
        <v>532.76494451515282</v>
      </c>
      <c r="K54" s="17">
        <f t="shared" si="25"/>
        <v>555.44378923743466</v>
      </c>
      <c r="L54" s="13">
        <f t="shared" si="26"/>
        <v>578.10365140244699</v>
      </c>
      <c r="M54" s="12">
        <f t="shared" si="27"/>
        <v>600.67944158985279</v>
      </c>
      <c r="N54" s="12">
        <f t="shared" si="28"/>
        <v>623.10576099974367</v>
      </c>
      <c r="O54" s="12">
        <f t="shared" si="29"/>
        <v>645.31735702677656</v>
      </c>
      <c r="P54" s="3">
        <f t="shared" si="30"/>
        <v>667.24958083060835</v>
      </c>
      <c r="Q54" s="3">
        <f t="shared" si="31"/>
        <v>688.83884225358327</v>
      </c>
      <c r="R54" s="3">
        <f t="shared" si="32"/>
        <v>710.02305753423184</v>
      </c>
      <c r="S54" s="3">
        <f t="shared" si="33"/>
        <v>730.7420854333127</v>
      </c>
      <c r="T54" s="3">
        <f t="shared" si="34"/>
        <v>750.93814762504837</v>
      </c>
      <c r="U54" s="3">
        <f t="shared" si="35"/>
        <v>770.55622950605812</v>
      </c>
      <c r="V54" s="3">
        <f t="shared" si="36"/>
        <v>789.54445793385685</v>
      </c>
      <c r="W54" s="2">
        <f t="shared" si="37"/>
        <v>807.85445282069497</v>
      </c>
      <c r="X54" s="2">
        <f t="shared" si="38"/>
        <v>825.44164997190671</v>
      </c>
      <c r="Y54" s="2">
        <f t="shared" si="39"/>
        <v>842.26559306585477</v>
      </c>
      <c r="Z54" s="2">
        <f t="shared" si="40"/>
        <v>858.29019322074191</v>
      </c>
      <c r="AA54" s="2">
        <f t="shared" si="41"/>
        <v>873.48395517883068</v>
      </c>
      <c r="AB54" s="2">
        <f t="shared" si="42"/>
        <v>887.82016975972044</v>
      </c>
      <c r="AC54" s="18">
        <f t="shared" si="43"/>
        <v>901.27707289283796</v>
      </c>
      <c r="AD54" s="2">
        <f t="shared" si="44"/>
        <v>913.83797224097941</v>
      </c>
      <c r="AE54" s="18">
        <f t="shared" si="45"/>
        <v>925.49134318358585</v>
      </c>
      <c r="AF54" s="2">
        <f t="shared" si="46"/>
        <v>936.23089676171173</v>
      </c>
      <c r="AG54" s="2">
        <f t="shared" si="47"/>
        <v>946.0556231317006</v>
      </c>
      <c r="AH54" s="18">
        <f t="shared" si="48"/>
        <v>954.96981518881273</v>
      </c>
      <c r="AI54" s="18">
        <f t="shared" si="49"/>
        <v>962.98307839813378</v>
      </c>
      <c r="AJ54" s="2">
        <f t="shared" si="50"/>
        <v>970.11033465946286</v>
      </c>
      <c r="AK54" s="2">
        <f t="shared" si="51"/>
        <v>976.37183048817531</v>
      </c>
      <c r="AL54" s="2">
        <f t="shared" si="52"/>
        <v>981.79316334994837</v>
      </c>
      <c r="AM54" s="2">
        <f t="shared" si="53"/>
        <v>986.40534542182945</v>
      </c>
      <c r="AN54" s="2">
        <f t="shared" si="54"/>
        <v>990.2449328284996</v>
      </c>
      <c r="AO54" s="2">
        <f t="shared" si="55"/>
        <v>993.3542634438669</v>
      </c>
      <c r="AP54" s="2">
        <f t="shared" si="56"/>
        <v>995.78187395259022</v>
      </c>
      <c r="AQ54" s="2">
        <f t="shared" si="57"/>
        <v>997.583221975725</v>
      </c>
      <c r="AR54" s="2">
        <f t="shared" si="58"/>
        <v>998.82196196051609</v>
      </c>
      <c r="AS54" s="2">
        <f t="shared" ref="AS54:AS111" si="59">$AS$52-($AS$52*$A13)</f>
        <v>999.57234434498423</v>
      </c>
      <c r="AT54" s="2">
        <f>$AT$53-($AT$53*$A12)</f>
        <v>999.92438713547961</v>
      </c>
      <c r="AU54" s="14">
        <f>AU4</f>
        <v>1000</v>
      </c>
    </row>
    <row r="55" spans="1:57" x14ac:dyDescent="0.25">
      <c r="A55" s="11">
        <f>lifetimes!E53</f>
        <v>0.62131666097298277</v>
      </c>
      <c r="B55" s="11"/>
      <c r="C55" s="40">
        <f t="shared" si="17"/>
        <v>45</v>
      </c>
      <c r="D55" s="15">
        <f t="shared" si="18"/>
        <v>94.670834756754317</v>
      </c>
      <c r="E55" s="1">
        <f t="shared" si="19"/>
        <v>199.89452415351536</v>
      </c>
      <c r="F55" s="1">
        <f t="shared" si="20"/>
        <v>315.96525240472033</v>
      </c>
      <c r="G55" s="1">
        <f t="shared" si="21"/>
        <v>443.1259137442305</v>
      </c>
      <c r="H55" s="13">
        <f t="shared" si="22"/>
        <v>465.25142512313903</v>
      </c>
      <c r="I55" s="13">
        <f t="shared" si="23"/>
        <v>487.60643605752637</v>
      </c>
      <c r="J55" s="16">
        <f t="shared" si="24"/>
        <v>510.1314483727586</v>
      </c>
      <c r="K55" s="17">
        <f t="shared" si="25"/>
        <v>532.76494451515282</v>
      </c>
      <c r="L55" s="13">
        <f t="shared" si="26"/>
        <v>555.44378923743466</v>
      </c>
      <c r="M55" s="12">
        <f t="shared" si="27"/>
        <v>578.10365140244699</v>
      </c>
      <c r="N55" s="12">
        <f t="shared" si="28"/>
        <v>600.67944158985279</v>
      </c>
      <c r="O55" s="12">
        <f t="shared" si="29"/>
        <v>623.10576099974367</v>
      </c>
      <c r="P55" s="3">
        <f t="shared" si="30"/>
        <v>645.31735702677656</v>
      </c>
      <c r="Q55" s="3">
        <f t="shared" si="31"/>
        <v>667.24958083060835</v>
      </c>
      <c r="R55" s="3">
        <f t="shared" si="32"/>
        <v>688.83884225358327</v>
      </c>
      <c r="S55" s="3">
        <f t="shared" si="33"/>
        <v>710.02305753423184</v>
      </c>
      <c r="T55" s="3">
        <f t="shared" si="34"/>
        <v>730.7420854333127</v>
      </c>
      <c r="U55" s="3">
        <f t="shared" si="35"/>
        <v>750.93814762504837</v>
      </c>
      <c r="V55" s="3">
        <f t="shared" si="36"/>
        <v>770.55622950605812</v>
      </c>
      <c r="W55" s="2">
        <f t="shared" si="37"/>
        <v>789.54445793385685</v>
      </c>
      <c r="X55" s="2">
        <f t="shared" si="38"/>
        <v>807.85445282069497</v>
      </c>
      <c r="Y55" s="2">
        <f t="shared" si="39"/>
        <v>825.44164997190671</v>
      </c>
      <c r="Z55" s="2">
        <f t="shared" si="40"/>
        <v>842.26559306585477</v>
      </c>
      <c r="AA55" s="2">
        <f t="shared" si="41"/>
        <v>858.29019322074191</v>
      </c>
      <c r="AB55" s="2">
        <f t="shared" si="42"/>
        <v>873.48395517883068</v>
      </c>
      <c r="AC55" s="18">
        <f t="shared" si="43"/>
        <v>887.82016975972044</v>
      </c>
      <c r="AD55" s="2">
        <f t="shared" si="44"/>
        <v>901.27707289283796</v>
      </c>
      <c r="AE55" s="18">
        <f t="shared" si="45"/>
        <v>913.83797224097941</v>
      </c>
      <c r="AF55" s="2">
        <f t="shared" si="46"/>
        <v>925.49134318358585</v>
      </c>
      <c r="AG55" s="2">
        <f t="shared" si="47"/>
        <v>936.23089676171173</v>
      </c>
      <c r="AH55" s="18">
        <f t="shared" si="48"/>
        <v>946.0556231317006</v>
      </c>
      <c r="AI55" s="18">
        <f t="shared" si="49"/>
        <v>954.96981518881273</v>
      </c>
      <c r="AJ55" s="2">
        <f t="shared" si="50"/>
        <v>962.98307839813378</v>
      </c>
      <c r="AK55" s="2">
        <f t="shared" si="51"/>
        <v>970.11033465946286</v>
      </c>
      <c r="AL55" s="2">
        <f t="shared" si="52"/>
        <v>976.37183048817531</v>
      </c>
      <c r="AM55" s="2">
        <f t="shared" si="53"/>
        <v>981.79316334994837</v>
      </c>
      <c r="AN55" s="2">
        <f t="shared" si="54"/>
        <v>986.40534542182945</v>
      </c>
      <c r="AO55" s="2">
        <f t="shared" si="55"/>
        <v>990.2449328284996</v>
      </c>
      <c r="AP55" s="2">
        <f t="shared" si="56"/>
        <v>993.3542634438669</v>
      </c>
      <c r="AQ55" s="2">
        <f t="shared" si="57"/>
        <v>995.78187395259022</v>
      </c>
      <c r="AR55" s="2">
        <f t="shared" si="58"/>
        <v>997.583221975725</v>
      </c>
      <c r="AS55" s="2">
        <f t="shared" si="59"/>
        <v>998.82196196051609</v>
      </c>
      <c r="AT55" s="2">
        <f t="shared" ref="AT55:AT111" si="60">$AT$53-($AT$53*$A13)</f>
        <v>999.57234434498423</v>
      </c>
      <c r="AU55" s="2">
        <f>$AU$54-($AU$54*$A12)</f>
        <v>999.92438713547961</v>
      </c>
      <c r="AV55" s="14">
        <f>AV4</f>
        <v>1000</v>
      </c>
    </row>
    <row r="56" spans="1:57" x14ac:dyDescent="0.25">
      <c r="A56" s="11">
        <f>lifetimes!E54</f>
        <v>0.64198218360111414</v>
      </c>
      <c r="B56" s="11"/>
      <c r="C56" s="40">
        <f t="shared" si="17"/>
        <v>46</v>
      </c>
      <c r="D56" s="15">
        <f t="shared" si="18"/>
        <v>89.504454099721471</v>
      </c>
      <c r="E56" s="1">
        <f t="shared" si="19"/>
        <v>189.34166951350863</v>
      </c>
      <c r="F56" s="1">
        <f t="shared" si="20"/>
        <v>299.8417862302731</v>
      </c>
      <c r="G56" s="1">
        <f t="shared" si="21"/>
        <v>421.28700320629378</v>
      </c>
      <c r="H56" s="13">
        <f t="shared" si="22"/>
        <v>443.1259137442305</v>
      </c>
      <c r="I56" s="13">
        <f t="shared" si="23"/>
        <v>465.25142512313903</v>
      </c>
      <c r="J56" s="16">
        <f t="shared" si="24"/>
        <v>487.60643605752637</v>
      </c>
      <c r="K56" s="17">
        <f t="shared" si="25"/>
        <v>510.1314483727586</v>
      </c>
      <c r="L56" s="13">
        <f t="shared" si="26"/>
        <v>532.76494451515282</v>
      </c>
      <c r="M56" s="12">
        <f t="shared" si="27"/>
        <v>555.44378923743466</v>
      </c>
      <c r="N56" s="12">
        <f t="shared" si="28"/>
        <v>578.10365140244699</v>
      </c>
      <c r="O56" s="12">
        <f t="shared" si="29"/>
        <v>600.67944158985279</v>
      </c>
      <c r="P56" s="3">
        <f t="shared" si="30"/>
        <v>623.10576099974367</v>
      </c>
      <c r="Q56" s="3">
        <f t="shared" si="31"/>
        <v>645.31735702677656</v>
      </c>
      <c r="R56" s="3">
        <f t="shared" si="32"/>
        <v>667.24958083060835</v>
      </c>
      <c r="S56" s="3">
        <f t="shared" si="33"/>
        <v>688.83884225358327</v>
      </c>
      <c r="T56" s="3">
        <f t="shared" si="34"/>
        <v>710.02305753423184</v>
      </c>
      <c r="U56" s="3">
        <f t="shared" si="35"/>
        <v>730.7420854333127</v>
      </c>
      <c r="V56" s="3">
        <f t="shared" si="36"/>
        <v>750.93814762504837</v>
      </c>
      <c r="W56" s="2">
        <f t="shared" si="37"/>
        <v>770.55622950605812</v>
      </c>
      <c r="X56" s="2">
        <f t="shared" si="38"/>
        <v>789.54445793385685</v>
      </c>
      <c r="Y56" s="2">
        <f t="shared" si="39"/>
        <v>807.85445282069497</v>
      </c>
      <c r="Z56" s="2">
        <f t="shared" si="40"/>
        <v>825.44164997190671</v>
      </c>
      <c r="AA56" s="2">
        <f t="shared" si="41"/>
        <v>842.26559306585477</v>
      </c>
      <c r="AB56" s="2">
        <f t="shared" si="42"/>
        <v>858.29019322074191</v>
      </c>
      <c r="AC56" s="18">
        <f t="shared" si="43"/>
        <v>873.48395517883068</v>
      </c>
      <c r="AD56" s="2">
        <f t="shared" si="44"/>
        <v>887.82016975972044</v>
      </c>
      <c r="AE56" s="18">
        <f t="shared" si="45"/>
        <v>901.27707289283796</v>
      </c>
      <c r="AF56" s="2">
        <f t="shared" si="46"/>
        <v>913.83797224097941</v>
      </c>
      <c r="AG56" s="2">
        <f t="shared" si="47"/>
        <v>925.49134318358585</v>
      </c>
      <c r="AH56" s="18">
        <f t="shared" si="48"/>
        <v>936.23089676171173</v>
      </c>
      <c r="AI56" s="18">
        <f t="shared" si="49"/>
        <v>946.0556231317006</v>
      </c>
      <c r="AJ56" s="2">
        <f t="shared" si="50"/>
        <v>954.96981518881273</v>
      </c>
      <c r="AK56" s="2">
        <f t="shared" si="51"/>
        <v>962.98307839813378</v>
      </c>
      <c r="AL56" s="2">
        <f t="shared" si="52"/>
        <v>970.11033465946286</v>
      </c>
      <c r="AM56" s="2">
        <f t="shared" si="53"/>
        <v>976.37183048817531</v>
      </c>
      <c r="AN56" s="2">
        <f t="shared" si="54"/>
        <v>981.79316334994837</v>
      </c>
      <c r="AO56" s="2">
        <f t="shared" si="55"/>
        <v>986.40534542182945</v>
      </c>
      <c r="AP56" s="2">
        <f t="shared" si="56"/>
        <v>990.2449328284996</v>
      </c>
      <c r="AQ56" s="2">
        <f t="shared" si="57"/>
        <v>993.3542634438669</v>
      </c>
      <c r="AR56" s="2">
        <f t="shared" si="58"/>
        <v>995.78187395259022</v>
      </c>
      <c r="AS56" s="2">
        <f t="shared" si="59"/>
        <v>997.583221975725</v>
      </c>
      <c r="AT56" s="2">
        <f t="shared" si="60"/>
        <v>998.82196196051609</v>
      </c>
      <c r="AU56" s="2">
        <f t="shared" ref="AU56:AU111" si="61">$AU$54-($AU$54*$A13)</f>
        <v>999.57234434498423</v>
      </c>
      <c r="AV56" s="2">
        <f>$AV$55-($AV$55*$A12)</f>
        <v>999.92438713547961</v>
      </c>
      <c r="AW56" s="14">
        <f>AW4</f>
        <v>1000</v>
      </c>
    </row>
    <row r="57" spans="1:57" x14ac:dyDescent="0.25">
      <c r="A57" s="11">
        <f>lifetimes!E55</f>
        <v>0.66216317496711508</v>
      </c>
      <c r="B57" s="11"/>
      <c r="C57" s="40">
        <f t="shared" si="17"/>
        <v>47</v>
      </c>
      <c r="D57" s="15">
        <f t="shared" si="18"/>
        <v>84.459206258221229</v>
      </c>
      <c r="E57" s="1">
        <f t="shared" si="19"/>
        <v>179.00890819944294</v>
      </c>
      <c r="F57" s="1">
        <f t="shared" si="20"/>
        <v>284.01250427026292</v>
      </c>
      <c r="G57" s="1">
        <f t="shared" si="21"/>
        <v>399.78904830703073</v>
      </c>
      <c r="H57" s="13">
        <f t="shared" si="22"/>
        <v>421.28700320629378</v>
      </c>
      <c r="I57" s="13">
        <f t="shared" si="23"/>
        <v>443.1259137442305</v>
      </c>
      <c r="J57" s="16">
        <f t="shared" si="24"/>
        <v>465.25142512313903</v>
      </c>
      <c r="K57" s="17">
        <f t="shared" si="25"/>
        <v>487.60643605752637</v>
      </c>
      <c r="L57" s="13">
        <f t="shared" si="26"/>
        <v>510.1314483727586</v>
      </c>
      <c r="M57" s="12">
        <f t="shared" si="27"/>
        <v>532.76494451515282</v>
      </c>
      <c r="N57" s="12">
        <f t="shared" si="28"/>
        <v>555.44378923743466</v>
      </c>
      <c r="O57" s="12">
        <f t="shared" si="29"/>
        <v>578.10365140244699</v>
      </c>
      <c r="P57" s="3">
        <f t="shared" si="30"/>
        <v>600.67944158985279</v>
      </c>
      <c r="Q57" s="3">
        <f t="shared" si="31"/>
        <v>623.10576099974367</v>
      </c>
      <c r="R57" s="3">
        <f t="shared" si="32"/>
        <v>645.31735702677656</v>
      </c>
      <c r="S57" s="3">
        <f t="shared" si="33"/>
        <v>667.24958083060835</v>
      </c>
      <c r="T57" s="3">
        <f t="shared" si="34"/>
        <v>688.83884225358327</v>
      </c>
      <c r="U57" s="3">
        <f t="shared" si="35"/>
        <v>710.02305753423184</v>
      </c>
      <c r="V57" s="3">
        <f t="shared" si="36"/>
        <v>730.7420854333127</v>
      </c>
      <c r="W57" s="2">
        <f t="shared" si="37"/>
        <v>750.93814762504837</v>
      </c>
      <c r="X57" s="2">
        <f t="shared" si="38"/>
        <v>770.55622950605812</v>
      </c>
      <c r="Y57" s="2">
        <f t="shared" si="39"/>
        <v>789.54445793385685</v>
      </c>
      <c r="Z57" s="2">
        <f t="shared" si="40"/>
        <v>807.85445282069497</v>
      </c>
      <c r="AA57" s="2">
        <f t="shared" si="41"/>
        <v>825.44164997190671</v>
      </c>
      <c r="AB57" s="2">
        <f t="shared" si="42"/>
        <v>842.26559306585477</v>
      </c>
      <c r="AC57" s="18">
        <f t="shared" si="43"/>
        <v>858.29019322074191</v>
      </c>
      <c r="AD57" s="2">
        <f t="shared" si="44"/>
        <v>873.48395517883068</v>
      </c>
      <c r="AE57" s="18">
        <f t="shared" si="45"/>
        <v>887.82016975972044</v>
      </c>
      <c r="AF57" s="2">
        <f t="shared" si="46"/>
        <v>901.27707289283796</v>
      </c>
      <c r="AG57" s="2">
        <f t="shared" si="47"/>
        <v>913.83797224097941</v>
      </c>
      <c r="AH57" s="18">
        <f t="shared" si="48"/>
        <v>925.49134318358585</v>
      </c>
      <c r="AI57" s="18">
        <f t="shared" si="49"/>
        <v>936.23089676171173</v>
      </c>
      <c r="AJ57" s="2">
        <f t="shared" si="50"/>
        <v>946.0556231317006</v>
      </c>
      <c r="AK57" s="2">
        <f t="shared" si="51"/>
        <v>954.96981518881273</v>
      </c>
      <c r="AL57" s="2">
        <f t="shared" si="52"/>
        <v>962.98307839813378</v>
      </c>
      <c r="AM57" s="2">
        <f t="shared" si="53"/>
        <v>970.11033465946286</v>
      </c>
      <c r="AN57" s="2">
        <f t="shared" si="54"/>
        <v>976.37183048817531</v>
      </c>
      <c r="AO57" s="2">
        <f t="shared" si="55"/>
        <v>981.79316334994837</v>
      </c>
      <c r="AP57" s="2">
        <f t="shared" si="56"/>
        <v>986.40534542182945</v>
      </c>
      <c r="AQ57" s="2">
        <f t="shared" si="57"/>
        <v>990.2449328284996</v>
      </c>
      <c r="AR57" s="2">
        <f t="shared" si="58"/>
        <v>993.3542634438669</v>
      </c>
      <c r="AS57" s="2">
        <f t="shared" si="59"/>
        <v>995.78187395259022</v>
      </c>
      <c r="AT57" s="2">
        <f t="shared" si="60"/>
        <v>997.583221975725</v>
      </c>
      <c r="AU57" s="2">
        <f t="shared" si="61"/>
        <v>998.82196196051609</v>
      </c>
      <c r="AV57" s="2">
        <f t="shared" ref="AV57:AV111" si="62">$AV$55-($AV$55*$A13)</f>
        <v>999.57234434498423</v>
      </c>
      <c r="AW57" s="2">
        <f>$AW$56-($AW$56*$A12)</f>
        <v>999.92438713547961</v>
      </c>
      <c r="AX57" s="14">
        <f>AX4</f>
        <v>1000</v>
      </c>
    </row>
    <row r="58" spans="1:57" x14ac:dyDescent="0.25">
      <c r="A58" s="11">
        <f>lifetimes!E56</f>
        <v>0.68181909574884725</v>
      </c>
      <c r="B58" s="11"/>
      <c r="C58" s="40">
        <f t="shared" si="17"/>
        <v>48</v>
      </c>
      <c r="D58" s="15">
        <f t="shared" si="18"/>
        <v>79.545226062788174</v>
      </c>
      <c r="E58" s="1">
        <f t="shared" si="19"/>
        <v>168.91841251644246</v>
      </c>
      <c r="F58" s="1">
        <f t="shared" si="20"/>
        <v>268.51336229916438</v>
      </c>
      <c r="G58" s="1">
        <f t="shared" si="21"/>
        <v>378.68333902701727</v>
      </c>
      <c r="H58" s="13">
        <f t="shared" si="22"/>
        <v>399.78904830703073</v>
      </c>
      <c r="I58" s="13">
        <f t="shared" si="23"/>
        <v>421.28700320629378</v>
      </c>
      <c r="J58" s="16">
        <f t="shared" si="24"/>
        <v>443.1259137442305</v>
      </c>
      <c r="K58" s="17">
        <f t="shared" si="25"/>
        <v>465.25142512313903</v>
      </c>
      <c r="L58" s="13">
        <f t="shared" si="26"/>
        <v>487.60643605752637</v>
      </c>
      <c r="M58" s="12">
        <f t="shared" si="27"/>
        <v>510.1314483727586</v>
      </c>
      <c r="N58" s="12">
        <f t="shared" si="28"/>
        <v>532.76494451515282</v>
      </c>
      <c r="O58" s="12">
        <f t="shared" si="29"/>
        <v>555.44378923743466</v>
      </c>
      <c r="P58" s="3">
        <f t="shared" si="30"/>
        <v>578.10365140244699</v>
      </c>
      <c r="Q58" s="3">
        <f t="shared" si="31"/>
        <v>600.67944158985279</v>
      </c>
      <c r="R58" s="3">
        <f t="shared" si="32"/>
        <v>623.10576099974367</v>
      </c>
      <c r="S58" s="3">
        <f t="shared" si="33"/>
        <v>645.31735702677656</v>
      </c>
      <c r="T58" s="3">
        <f t="shared" si="34"/>
        <v>667.24958083060835</v>
      </c>
      <c r="U58" s="3">
        <f t="shared" si="35"/>
        <v>688.83884225358327</v>
      </c>
      <c r="V58" s="3">
        <f t="shared" si="36"/>
        <v>710.02305753423184</v>
      </c>
      <c r="W58" s="2">
        <f t="shared" si="37"/>
        <v>730.7420854333127</v>
      </c>
      <c r="X58" s="2">
        <f t="shared" si="38"/>
        <v>750.93814762504837</v>
      </c>
      <c r="Y58" s="2">
        <f t="shared" si="39"/>
        <v>770.55622950605812</v>
      </c>
      <c r="Z58" s="2">
        <f t="shared" si="40"/>
        <v>789.54445793385685</v>
      </c>
      <c r="AA58" s="2">
        <f t="shared" si="41"/>
        <v>807.85445282069497</v>
      </c>
      <c r="AB58" s="2">
        <f t="shared" si="42"/>
        <v>825.44164997190671</v>
      </c>
      <c r="AC58" s="18">
        <f t="shared" si="43"/>
        <v>842.26559306585477</v>
      </c>
      <c r="AD58" s="2">
        <f t="shared" si="44"/>
        <v>858.29019322074191</v>
      </c>
      <c r="AE58" s="18">
        <f t="shared" si="45"/>
        <v>873.48395517883068</v>
      </c>
      <c r="AF58" s="2">
        <f t="shared" si="46"/>
        <v>887.82016975972044</v>
      </c>
      <c r="AG58" s="2">
        <f t="shared" si="47"/>
        <v>901.27707289283796</v>
      </c>
      <c r="AH58" s="18">
        <f t="shared" si="48"/>
        <v>913.83797224097941</v>
      </c>
      <c r="AI58" s="18">
        <f t="shared" si="49"/>
        <v>925.49134318358585</v>
      </c>
      <c r="AJ58" s="2">
        <f t="shared" si="50"/>
        <v>936.23089676171173</v>
      </c>
      <c r="AK58" s="2">
        <f t="shared" si="51"/>
        <v>946.0556231317006</v>
      </c>
      <c r="AL58" s="2">
        <f t="shared" si="52"/>
        <v>954.96981518881273</v>
      </c>
      <c r="AM58" s="2">
        <f t="shared" si="53"/>
        <v>962.98307839813378</v>
      </c>
      <c r="AN58" s="2">
        <f t="shared" si="54"/>
        <v>970.11033465946286</v>
      </c>
      <c r="AO58" s="2">
        <f t="shared" si="55"/>
        <v>976.37183048817531</v>
      </c>
      <c r="AP58" s="2">
        <f t="shared" si="56"/>
        <v>981.79316334994837</v>
      </c>
      <c r="AQ58" s="2">
        <f t="shared" si="57"/>
        <v>986.40534542182945</v>
      </c>
      <c r="AR58" s="2">
        <f t="shared" si="58"/>
        <v>990.2449328284996</v>
      </c>
      <c r="AS58" s="2">
        <f t="shared" si="59"/>
        <v>993.3542634438669</v>
      </c>
      <c r="AT58" s="2">
        <f t="shared" si="60"/>
        <v>995.78187395259022</v>
      </c>
      <c r="AU58" s="2">
        <f t="shared" si="61"/>
        <v>997.583221975725</v>
      </c>
      <c r="AV58" s="2">
        <f t="shared" si="62"/>
        <v>998.82196196051609</v>
      </c>
      <c r="AW58" s="2">
        <f t="shared" ref="AW58:AW111" si="63">$AW$56-($AW$56*$A13)</f>
        <v>999.57234434498423</v>
      </c>
      <c r="AX58" s="2">
        <f>$AX$57-($AX$57*$A12)</f>
        <v>999.92438713547961</v>
      </c>
      <c r="AY58" s="14">
        <f>AY4</f>
        <v>1000</v>
      </c>
    </row>
    <row r="59" spans="1:57" x14ac:dyDescent="0.25">
      <c r="A59" s="11">
        <f>lifetimes!E57</f>
        <v>0.7009133807474468</v>
      </c>
      <c r="B59" s="11"/>
      <c r="C59" s="40">
        <f t="shared" si="17"/>
        <v>49</v>
      </c>
      <c r="D59" s="15">
        <f t="shared" si="18"/>
        <v>74.771654813138298</v>
      </c>
      <c r="E59" s="1">
        <f t="shared" si="19"/>
        <v>159.09045212557635</v>
      </c>
      <c r="F59" s="1">
        <f t="shared" si="20"/>
        <v>253.37761877466369</v>
      </c>
      <c r="G59" s="1">
        <f t="shared" si="21"/>
        <v>358.01781639888588</v>
      </c>
      <c r="H59" s="13">
        <f t="shared" si="22"/>
        <v>378.68333902701727</v>
      </c>
      <c r="I59" s="13">
        <f t="shared" si="23"/>
        <v>399.78904830703073</v>
      </c>
      <c r="J59" s="16">
        <f t="shared" si="24"/>
        <v>421.28700320629378</v>
      </c>
      <c r="K59" s="17">
        <f t="shared" si="25"/>
        <v>443.1259137442305</v>
      </c>
      <c r="L59" s="13">
        <f t="shared" si="26"/>
        <v>465.25142512313903</v>
      </c>
      <c r="M59" s="12">
        <f t="shared" si="27"/>
        <v>487.60643605752637</v>
      </c>
      <c r="N59" s="12">
        <f t="shared" si="28"/>
        <v>510.1314483727586</v>
      </c>
      <c r="O59" s="12">
        <f t="shared" si="29"/>
        <v>532.76494451515282</v>
      </c>
      <c r="P59" s="3">
        <f t="shared" si="30"/>
        <v>555.44378923743466</v>
      </c>
      <c r="Q59" s="3">
        <f t="shared" si="31"/>
        <v>578.10365140244699</v>
      </c>
      <c r="R59" s="3">
        <f t="shared" si="32"/>
        <v>600.67944158985279</v>
      </c>
      <c r="S59" s="3">
        <f t="shared" si="33"/>
        <v>623.10576099974367</v>
      </c>
      <c r="T59" s="3">
        <f t="shared" si="34"/>
        <v>645.31735702677656</v>
      </c>
      <c r="U59" s="3">
        <f t="shared" si="35"/>
        <v>667.24958083060835</v>
      </c>
      <c r="V59" s="3">
        <f t="shared" si="36"/>
        <v>688.83884225358327</v>
      </c>
      <c r="W59" s="2">
        <f t="shared" si="37"/>
        <v>710.02305753423184</v>
      </c>
      <c r="X59" s="2">
        <f t="shared" si="38"/>
        <v>730.7420854333127</v>
      </c>
      <c r="Y59" s="2">
        <f t="shared" si="39"/>
        <v>750.93814762504837</v>
      </c>
      <c r="Z59" s="2">
        <f t="shared" si="40"/>
        <v>770.55622950605812</v>
      </c>
      <c r="AA59" s="2">
        <f t="shared" si="41"/>
        <v>789.54445793385685</v>
      </c>
      <c r="AB59" s="2">
        <f t="shared" si="42"/>
        <v>807.85445282069497</v>
      </c>
      <c r="AC59" s="18">
        <f t="shared" si="43"/>
        <v>825.44164997190671</v>
      </c>
      <c r="AD59" s="2">
        <f t="shared" si="44"/>
        <v>842.26559306585477</v>
      </c>
      <c r="AE59" s="18">
        <f t="shared" si="45"/>
        <v>858.29019322074191</v>
      </c>
      <c r="AF59" s="2">
        <f t="shared" si="46"/>
        <v>873.48395517883068</v>
      </c>
      <c r="AG59" s="2">
        <f t="shared" si="47"/>
        <v>887.82016975972044</v>
      </c>
      <c r="AH59" s="18">
        <f t="shared" si="48"/>
        <v>901.27707289283796</v>
      </c>
      <c r="AI59" s="18">
        <f t="shared" si="49"/>
        <v>913.83797224097941</v>
      </c>
      <c r="AJ59" s="2">
        <f t="shared" si="50"/>
        <v>925.49134318358585</v>
      </c>
      <c r="AK59" s="2">
        <f t="shared" si="51"/>
        <v>936.23089676171173</v>
      </c>
      <c r="AL59" s="2">
        <f t="shared" si="52"/>
        <v>946.0556231317006</v>
      </c>
      <c r="AM59" s="2">
        <f t="shared" si="53"/>
        <v>954.96981518881273</v>
      </c>
      <c r="AN59" s="2">
        <f t="shared" si="54"/>
        <v>962.98307839813378</v>
      </c>
      <c r="AO59" s="2">
        <f t="shared" si="55"/>
        <v>970.11033465946286</v>
      </c>
      <c r="AP59" s="2">
        <f t="shared" si="56"/>
        <v>976.37183048817531</v>
      </c>
      <c r="AQ59" s="2">
        <f t="shared" si="57"/>
        <v>981.79316334994837</v>
      </c>
      <c r="AR59" s="2">
        <f t="shared" si="58"/>
        <v>986.40534542182945</v>
      </c>
      <c r="AS59" s="2">
        <f t="shared" si="59"/>
        <v>990.2449328284996</v>
      </c>
      <c r="AT59" s="2">
        <f t="shared" si="60"/>
        <v>993.3542634438669</v>
      </c>
      <c r="AU59" s="2">
        <f t="shared" si="61"/>
        <v>995.78187395259022</v>
      </c>
      <c r="AV59" s="2">
        <f t="shared" si="62"/>
        <v>997.583221975725</v>
      </c>
      <c r="AW59" s="2">
        <f t="shared" si="63"/>
        <v>998.82196196051609</v>
      </c>
      <c r="AX59" s="2">
        <f t="shared" ref="AX59:AX111" si="64">$AX$57-($AX$57*$A13)</f>
        <v>999.57234434498423</v>
      </c>
      <c r="AY59" s="2">
        <f>$AY$58-($AY$58*$A12)</f>
        <v>999.92438713547961</v>
      </c>
      <c r="AZ59" s="14">
        <f>AZ4</f>
        <v>1000</v>
      </c>
    </row>
    <row r="60" spans="1:57" x14ac:dyDescent="0.25">
      <c r="A60" s="11">
        <f>lifetimes!E58</f>
        <v>0.71941356681593738</v>
      </c>
      <c r="B60" s="11"/>
      <c r="C60" s="40">
        <f t="shared" si="17"/>
        <v>50</v>
      </c>
      <c r="D60" s="15">
        <f t="shared" si="18"/>
        <v>70.146608296015643</v>
      </c>
      <c r="E60" s="1">
        <f t="shared" si="19"/>
        <v>149.5433096262766</v>
      </c>
      <c r="F60" s="1">
        <f t="shared" si="20"/>
        <v>238.63567818836458</v>
      </c>
      <c r="G60" s="1">
        <f t="shared" si="21"/>
        <v>337.83682503288492</v>
      </c>
      <c r="H60" s="13">
        <f t="shared" si="22"/>
        <v>358.01781639888588</v>
      </c>
      <c r="I60" s="13">
        <f t="shared" si="23"/>
        <v>378.68333902701727</v>
      </c>
      <c r="J60" s="16">
        <f t="shared" si="24"/>
        <v>399.78904830703073</v>
      </c>
      <c r="K60" s="17">
        <f t="shared" si="25"/>
        <v>421.28700320629378</v>
      </c>
      <c r="L60" s="13">
        <f t="shared" si="26"/>
        <v>443.1259137442305</v>
      </c>
      <c r="M60" s="12">
        <f t="shared" si="27"/>
        <v>465.25142512313903</v>
      </c>
      <c r="N60" s="12">
        <f t="shared" si="28"/>
        <v>487.60643605752637</v>
      </c>
      <c r="O60" s="12">
        <f t="shared" si="29"/>
        <v>510.1314483727586</v>
      </c>
      <c r="P60" s="3">
        <f t="shared" si="30"/>
        <v>532.76494451515282</v>
      </c>
      <c r="Q60" s="3">
        <f t="shared" si="31"/>
        <v>555.44378923743466</v>
      </c>
      <c r="R60" s="3">
        <f t="shared" si="32"/>
        <v>578.10365140244699</v>
      </c>
      <c r="S60" s="3">
        <f t="shared" si="33"/>
        <v>600.67944158985279</v>
      </c>
      <c r="T60" s="3">
        <f t="shared" si="34"/>
        <v>623.10576099974367</v>
      </c>
      <c r="U60" s="3">
        <f t="shared" si="35"/>
        <v>645.31735702677656</v>
      </c>
      <c r="V60" s="3">
        <f t="shared" si="36"/>
        <v>667.24958083060835</v>
      </c>
      <c r="W60" s="2">
        <f t="shared" si="37"/>
        <v>688.83884225358327</v>
      </c>
      <c r="X60" s="2">
        <f t="shared" si="38"/>
        <v>710.02305753423184</v>
      </c>
      <c r="Y60" s="2">
        <f t="shared" si="39"/>
        <v>730.7420854333127</v>
      </c>
      <c r="Z60" s="2">
        <f t="shared" si="40"/>
        <v>750.93814762504837</v>
      </c>
      <c r="AA60" s="2">
        <f t="shared" si="41"/>
        <v>770.55622950605812</v>
      </c>
      <c r="AB60" s="2">
        <f t="shared" si="42"/>
        <v>789.54445793385685</v>
      </c>
      <c r="AC60" s="18">
        <f t="shared" si="43"/>
        <v>807.85445282069497</v>
      </c>
      <c r="AD60" s="2">
        <f t="shared" si="44"/>
        <v>825.44164997190671</v>
      </c>
      <c r="AE60" s="18">
        <f t="shared" si="45"/>
        <v>842.26559306585477</v>
      </c>
      <c r="AF60" s="2">
        <f t="shared" si="46"/>
        <v>858.29019322074191</v>
      </c>
      <c r="AG60" s="2">
        <f t="shared" si="47"/>
        <v>873.48395517883068</v>
      </c>
      <c r="AH60" s="18">
        <f t="shared" si="48"/>
        <v>887.82016975972044</v>
      </c>
      <c r="AI60" s="18">
        <f t="shared" si="49"/>
        <v>901.27707289283796</v>
      </c>
      <c r="AJ60" s="2">
        <f t="shared" si="50"/>
        <v>913.83797224097941</v>
      </c>
      <c r="AK60" s="2">
        <f t="shared" si="51"/>
        <v>925.49134318358585</v>
      </c>
      <c r="AL60" s="2">
        <f t="shared" si="52"/>
        <v>936.23089676171173</v>
      </c>
      <c r="AM60" s="2">
        <f t="shared" si="53"/>
        <v>946.0556231317006</v>
      </c>
      <c r="AN60" s="2">
        <f t="shared" si="54"/>
        <v>954.96981518881273</v>
      </c>
      <c r="AO60" s="2">
        <f t="shared" si="55"/>
        <v>962.98307839813378</v>
      </c>
      <c r="AP60" s="2">
        <f t="shared" si="56"/>
        <v>970.11033465946286</v>
      </c>
      <c r="AQ60" s="2">
        <f t="shared" si="57"/>
        <v>976.37183048817531</v>
      </c>
      <c r="AR60" s="2">
        <f t="shared" si="58"/>
        <v>981.79316334994837</v>
      </c>
      <c r="AS60" s="2">
        <f t="shared" si="59"/>
        <v>986.40534542182945</v>
      </c>
      <c r="AT60" s="2">
        <f t="shared" si="60"/>
        <v>990.2449328284996</v>
      </c>
      <c r="AU60" s="2">
        <f t="shared" si="61"/>
        <v>993.3542634438669</v>
      </c>
      <c r="AV60" s="2">
        <f t="shared" si="62"/>
        <v>995.78187395259022</v>
      </c>
      <c r="AW60" s="2">
        <f t="shared" si="63"/>
        <v>997.583221975725</v>
      </c>
      <c r="AX60" s="2">
        <f t="shared" si="64"/>
        <v>998.82196196051609</v>
      </c>
      <c r="AY60" s="2">
        <f t="shared" ref="AY60:AY111" si="65">$AY$58-($AY$58*$A13)</f>
        <v>999.57234434498423</v>
      </c>
      <c r="AZ60" s="2">
        <f>$AZ$59-($AZ$59*$A12)</f>
        <v>999.92438713547961</v>
      </c>
      <c r="BA60" s="14">
        <f>BA4</f>
        <v>1000</v>
      </c>
    </row>
    <row r="61" spans="1:57" x14ac:dyDescent="0.25">
      <c r="A61" s="11">
        <f>lifetimes!E59</f>
        <v>0.73729137955669355</v>
      </c>
      <c r="B61" s="11"/>
      <c r="C61" s="40">
        <f t="shared" si="17"/>
        <v>51</v>
      </c>
      <c r="D61" s="15">
        <f t="shared" si="18"/>
        <v>65.677155110826618</v>
      </c>
      <c r="E61" s="1">
        <f t="shared" si="19"/>
        <v>140.29321659203129</v>
      </c>
      <c r="F61" s="1">
        <f t="shared" si="20"/>
        <v>224.31496443941489</v>
      </c>
      <c r="G61" s="1">
        <f t="shared" si="21"/>
        <v>318.1809042511527</v>
      </c>
      <c r="H61" s="13">
        <f t="shared" si="22"/>
        <v>337.83682503288492</v>
      </c>
      <c r="I61" s="13">
        <f t="shared" si="23"/>
        <v>358.01781639888588</v>
      </c>
      <c r="J61" s="16">
        <f t="shared" si="24"/>
        <v>378.68333902701727</v>
      </c>
      <c r="K61" s="17">
        <f t="shared" si="25"/>
        <v>399.78904830703073</v>
      </c>
      <c r="L61" s="13">
        <f t="shared" si="26"/>
        <v>421.28700320629378</v>
      </c>
      <c r="M61" s="12">
        <f t="shared" si="27"/>
        <v>443.1259137442305</v>
      </c>
      <c r="N61" s="12">
        <f t="shared" si="28"/>
        <v>465.25142512313903</v>
      </c>
      <c r="O61" s="12">
        <f t="shared" si="29"/>
        <v>487.60643605752637</v>
      </c>
      <c r="P61" s="3">
        <f t="shared" si="30"/>
        <v>510.1314483727586</v>
      </c>
      <c r="Q61" s="3">
        <f t="shared" si="31"/>
        <v>532.76494451515282</v>
      </c>
      <c r="R61" s="3">
        <f t="shared" si="32"/>
        <v>555.44378923743466</v>
      </c>
      <c r="S61" s="3">
        <f t="shared" si="33"/>
        <v>578.10365140244699</v>
      </c>
      <c r="T61" s="3">
        <f t="shared" si="34"/>
        <v>600.67944158985279</v>
      </c>
      <c r="U61" s="3">
        <f t="shared" si="35"/>
        <v>623.10576099974367</v>
      </c>
      <c r="V61" s="3">
        <f t="shared" si="36"/>
        <v>645.31735702677656</v>
      </c>
      <c r="W61" s="2">
        <f t="shared" si="37"/>
        <v>667.24958083060835</v>
      </c>
      <c r="X61" s="2">
        <f t="shared" si="38"/>
        <v>688.83884225358327</v>
      </c>
      <c r="Y61" s="2">
        <f t="shared" si="39"/>
        <v>710.02305753423184</v>
      </c>
      <c r="Z61" s="2">
        <f t="shared" si="40"/>
        <v>730.7420854333127</v>
      </c>
      <c r="AA61" s="2">
        <f t="shared" si="41"/>
        <v>750.93814762504837</v>
      </c>
      <c r="AB61" s="2">
        <f t="shared" si="42"/>
        <v>770.55622950605812</v>
      </c>
      <c r="AC61" s="18">
        <f t="shared" si="43"/>
        <v>789.54445793385685</v>
      </c>
      <c r="AD61" s="2">
        <f t="shared" si="44"/>
        <v>807.85445282069497</v>
      </c>
      <c r="AE61" s="18">
        <f t="shared" si="45"/>
        <v>825.44164997190671</v>
      </c>
      <c r="AF61" s="2">
        <f t="shared" si="46"/>
        <v>842.26559306585477</v>
      </c>
      <c r="AG61" s="2">
        <f t="shared" si="47"/>
        <v>858.29019322074191</v>
      </c>
      <c r="AH61" s="18">
        <f t="shared" si="48"/>
        <v>873.48395517883068</v>
      </c>
      <c r="AI61" s="18">
        <f t="shared" si="49"/>
        <v>887.82016975972044</v>
      </c>
      <c r="AJ61" s="2">
        <f t="shared" si="50"/>
        <v>901.27707289283796</v>
      </c>
      <c r="AK61" s="2">
        <f t="shared" si="51"/>
        <v>913.83797224097941</v>
      </c>
      <c r="AL61" s="2">
        <f t="shared" si="52"/>
        <v>925.49134318358585</v>
      </c>
      <c r="AM61" s="2">
        <f t="shared" si="53"/>
        <v>936.23089676171173</v>
      </c>
      <c r="AN61" s="2">
        <f t="shared" si="54"/>
        <v>946.0556231317006</v>
      </c>
      <c r="AO61" s="2">
        <f t="shared" si="55"/>
        <v>954.96981518881273</v>
      </c>
      <c r="AP61" s="2">
        <f t="shared" si="56"/>
        <v>962.98307839813378</v>
      </c>
      <c r="AQ61" s="2">
        <f t="shared" si="57"/>
        <v>970.11033465946286</v>
      </c>
      <c r="AR61" s="2">
        <f t="shared" si="58"/>
        <v>976.37183048817531</v>
      </c>
      <c r="AS61" s="2">
        <f t="shared" si="59"/>
        <v>981.79316334994837</v>
      </c>
      <c r="AT61" s="2">
        <f t="shared" si="60"/>
        <v>986.40534542182945</v>
      </c>
      <c r="AU61" s="2">
        <f t="shared" si="61"/>
        <v>990.2449328284996</v>
      </c>
      <c r="AV61" s="2">
        <f t="shared" si="62"/>
        <v>993.3542634438669</v>
      </c>
      <c r="AW61" s="2">
        <f t="shared" si="63"/>
        <v>995.78187395259022</v>
      </c>
      <c r="AX61" s="2">
        <f t="shared" si="64"/>
        <v>997.583221975725</v>
      </c>
      <c r="AY61" s="2">
        <f t="shared" si="65"/>
        <v>998.82196196051609</v>
      </c>
      <c r="AZ61" s="2">
        <f t="shared" ref="AZ61:AZ111" si="66">$AZ$59-($AZ$59*$A13)</f>
        <v>999.57234434498423</v>
      </c>
      <c r="BA61" s="2">
        <f>$BA$60-($BA$60*$A12)</f>
        <v>999.92438713547961</v>
      </c>
      <c r="BB61" s="14">
        <f>BB4</f>
        <v>1000</v>
      </c>
    </row>
    <row r="62" spans="1:57" x14ac:dyDescent="0.25">
      <c r="A62" s="11">
        <f>lifetimes!E60</f>
        <v>0.75452277901022269</v>
      </c>
      <c r="B62" s="11"/>
      <c r="C62" s="40">
        <f t="shared" si="17"/>
        <v>52</v>
      </c>
      <c r="D62" s="15">
        <f t="shared" si="18"/>
        <v>61.369305247444316</v>
      </c>
      <c r="E62" s="1">
        <f t="shared" si="19"/>
        <v>131.35431022165324</v>
      </c>
      <c r="F62" s="1">
        <f t="shared" si="20"/>
        <v>210.43982488804693</v>
      </c>
      <c r="G62" s="1">
        <f t="shared" si="21"/>
        <v>299.08661925255319</v>
      </c>
      <c r="H62" s="13">
        <f t="shared" si="22"/>
        <v>318.1809042511527</v>
      </c>
      <c r="I62" s="13">
        <f t="shared" si="23"/>
        <v>337.83682503288492</v>
      </c>
      <c r="J62" s="16">
        <f t="shared" si="24"/>
        <v>358.01781639888588</v>
      </c>
      <c r="K62" s="17">
        <f t="shared" si="25"/>
        <v>378.68333902701727</v>
      </c>
      <c r="L62" s="13">
        <f t="shared" si="26"/>
        <v>399.78904830703073</v>
      </c>
      <c r="M62" s="12">
        <f t="shared" si="27"/>
        <v>421.28700320629378</v>
      </c>
      <c r="N62" s="12">
        <f t="shared" si="28"/>
        <v>443.1259137442305</v>
      </c>
      <c r="O62" s="12">
        <f t="shared" si="29"/>
        <v>465.25142512313903</v>
      </c>
      <c r="P62" s="3">
        <f t="shared" si="30"/>
        <v>487.60643605752637</v>
      </c>
      <c r="Q62" s="3">
        <f t="shared" si="31"/>
        <v>510.1314483727586</v>
      </c>
      <c r="R62" s="3">
        <f t="shared" si="32"/>
        <v>532.76494451515282</v>
      </c>
      <c r="S62" s="3">
        <f t="shared" si="33"/>
        <v>555.44378923743466</v>
      </c>
      <c r="T62" s="3">
        <f t="shared" si="34"/>
        <v>578.10365140244699</v>
      </c>
      <c r="U62" s="3">
        <f t="shared" si="35"/>
        <v>600.67944158985279</v>
      </c>
      <c r="V62" s="3">
        <f t="shared" si="36"/>
        <v>623.10576099974367</v>
      </c>
      <c r="W62" s="2">
        <f t="shared" si="37"/>
        <v>645.31735702677656</v>
      </c>
      <c r="X62" s="2">
        <f t="shared" si="38"/>
        <v>667.24958083060835</v>
      </c>
      <c r="Y62" s="2">
        <f t="shared" si="39"/>
        <v>688.83884225358327</v>
      </c>
      <c r="Z62" s="2">
        <f t="shared" si="40"/>
        <v>710.02305753423184</v>
      </c>
      <c r="AA62" s="2">
        <f t="shared" si="41"/>
        <v>730.7420854333127</v>
      </c>
      <c r="AB62" s="2">
        <f t="shared" si="42"/>
        <v>750.93814762504837</v>
      </c>
      <c r="AC62" s="18">
        <f t="shared" si="43"/>
        <v>770.55622950605812</v>
      </c>
      <c r="AD62" s="2">
        <f t="shared" si="44"/>
        <v>789.54445793385685</v>
      </c>
      <c r="AE62" s="18">
        <f t="shared" si="45"/>
        <v>807.85445282069497</v>
      </c>
      <c r="AF62" s="2">
        <f t="shared" si="46"/>
        <v>825.44164997190671</v>
      </c>
      <c r="AG62" s="2">
        <f t="shared" si="47"/>
        <v>842.26559306585477</v>
      </c>
      <c r="AH62" s="18">
        <f t="shared" si="48"/>
        <v>858.29019322074191</v>
      </c>
      <c r="AI62" s="18">
        <f t="shared" si="49"/>
        <v>873.48395517883068</v>
      </c>
      <c r="AJ62" s="2">
        <f t="shared" si="50"/>
        <v>887.82016975972044</v>
      </c>
      <c r="AK62" s="2">
        <f t="shared" si="51"/>
        <v>901.27707289283796</v>
      </c>
      <c r="AL62" s="2">
        <f t="shared" si="52"/>
        <v>913.83797224097941</v>
      </c>
      <c r="AM62" s="2">
        <f t="shared" si="53"/>
        <v>925.49134318358585</v>
      </c>
      <c r="AN62" s="2">
        <f t="shared" si="54"/>
        <v>936.23089676171173</v>
      </c>
      <c r="AO62" s="2">
        <f t="shared" si="55"/>
        <v>946.0556231317006</v>
      </c>
      <c r="AP62" s="2">
        <f t="shared" si="56"/>
        <v>954.96981518881273</v>
      </c>
      <c r="AQ62" s="2">
        <f t="shared" si="57"/>
        <v>962.98307839813378</v>
      </c>
      <c r="AR62" s="2">
        <f t="shared" si="58"/>
        <v>970.11033465946286</v>
      </c>
      <c r="AS62" s="2">
        <f t="shared" si="59"/>
        <v>976.37183048817531</v>
      </c>
      <c r="AT62" s="2">
        <f t="shared" si="60"/>
        <v>981.79316334994837</v>
      </c>
      <c r="AU62" s="2">
        <f t="shared" si="61"/>
        <v>986.40534542182945</v>
      </c>
      <c r="AV62" s="2">
        <f t="shared" si="62"/>
        <v>990.2449328284996</v>
      </c>
      <c r="AW62" s="2">
        <f t="shared" si="63"/>
        <v>993.3542634438669</v>
      </c>
      <c r="AX62" s="2">
        <f t="shared" si="64"/>
        <v>995.78187395259022</v>
      </c>
      <c r="AY62" s="2">
        <f t="shared" si="65"/>
        <v>997.583221975725</v>
      </c>
      <c r="AZ62" s="2">
        <f t="shared" si="66"/>
        <v>998.82196196051609</v>
      </c>
      <c r="BA62" s="2">
        <f t="shared" ref="BA62:BA111" si="67">$BA$60-($BA$60*$A13)</f>
        <v>999.57234434498423</v>
      </c>
      <c r="BB62" s="2">
        <f>$BB$61-($BB$61*$A12)</f>
        <v>999.92438713547961</v>
      </c>
      <c r="BC62" s="14">
        <f>BC4</f>
        <v>1000</v>
      </c>
    </row>
    <row r="63" spans="1:57" x14ac:dyDescent="0.25">
      <c r="A63" s="11">
        <f>lifetimes!E61</f>
        <v>0.77108796509083299</v>
      </c>
      <c r="B63" s="11"/>
      <c r="C63" s="40">
        <f t="shared" si="17"/>
        <v>53</v>
      </c>
      <c r="D63" s="15">
        <f t="shared" si="18"/>
        <v>57.228008727291751</v>
      </c>
      <c r="E63" s="1">
        <f t="shared" si="19"/>
        <v>122.73861049488863</v>
      </c>
      <c r="F63" s="1">
        <f t="shared" si="20"/>
        <v>197.0314653324798</v>
      </c>
      <c r="G63" s="1">
        <f t="shared" si="21"/>
        <v>280.58643318406257</v>
      </c>
      <c r="H63" s="13">
        <f t="shared" si="22"/>
        <v>299.08661925255319</v>
      </c>
      <c r="I63" s="13">
        <f t="shared" si="23"/>
        <v>318.1809042511527</v>
      </c>
      <c r="J63" s="16">
        <f t="shared" si="24"/>
        <v>337.83682503288492</v>
      </c>
      <c r="K63" s="17">
        <f t="shared" si="25"/>
        <v>358.01781639888588</v>
      </c>
      <c r="L63" s="13">
        <f t="shared" si="26"/>
        <v>378.68333902701727</v>
      </c>
      <c r="M63" s="12">
        <f t="shared" si="27"/>
        <v>399.78904830703073</v>
      </c>
      <c r="N63" s="12">
        <f t="shared" si="28"/>
        <v>421.28700320629378</v>
      </c>
      <c r="O63" s="12">
        <f t="shared" si="29"/>
        <v>443.1259137442305</v>
      </c>
      <c r="P63" s="3">
        <f t="shared" si="30"/>
        <v>465.25142512313903</v>
      </c>
      <c r="Q63" s="3">
        <f t="shared" si="31"/>
        <v>487.60643605752637</v>
      </c>
      <c r="R63" s="3">
        <f t="shared" si="32"/>
        <v>510.1314483727586</v>
      </c>
      <c r="S63" s="3">
        <f t="shared" si="33"/>
        <v>532.76494451515282</v>
      </c>
      <c r="T63" s="3">
        <f t="shared" si="34"/>
        <v>555.44378923743466</v>
      </c>
      <c r="U63" s="3">
        <f t="shared" si="35"/>
        <v>578.10365140244699</v>
      </c>
      <c r="V63" s="3">
        <f t="shared" si="36"/>
        <v>600.67944158985279</v>
      </c>
      <c r="W63" s="2">
        <f t="shared" si="37"/>
        <v>623.10576099974367</v>
      </c>
      <c r="X63" s="2">
        <f t="shared" si="38"/>
        <v>645.31735702677656</v>
      </c>
      <c r="Y63" s="2">
        <f t="shared" si="39"/>
        <v>667.24958083060835</v>
      </c>
      <c r="Z63" s="2">
        <f t="shared" si="40"/>
        <v>688.83884225358327</v>
      </c>
      <c r="AA63" s="2">
        <f t="shared" si="41"/>
        <v>710.02305753423184</v>
      </c>
      <c r="AB63" s="2">
        <f t="shared" si="42"/>
        <v>730.7420854333127</v>
      </c>
      <c r="AC63" s="18">
        <f t="shared" si="43"/>
        <v>750.93814762504837</v>
      </c>
      <c r="AD63" s="2">
        <f t="shared" si="44"/>
        <v>770.55622950605812</v>
      </c>
      <c r="AE63" s="18">
        <f t="shared" si="45"/>
        <v>789.54445793385685</v>
      </c>
      <c r="AF63" s="2">
        <f t="shared" si="46"/>
        <v>807.85445282069497</v>
      </c>
      <c r="AG63" s="2">
        <f t="shared" si="47"/>
        <v>825.44164997190671</v>
      </c>
      <c r="AH63" s="18">
        <f t="shared" si="48"/>
        <v>842.26559306585477</v>
      </c>
      <c r="AI63" s="18">
        <f t="shared" si="49"/>
        <v>858.29019322074191</v>
      </c>
      <c r="AJ63" s="2">
        <f t="shared" si="50"/>
        <v>873.48395517883068</v>
      </c>
      <c r="AK63" s="2">
        <f t="shared" si="51"/>
        <v>887.82016975972044</v>
      </c>
      <c r="AL63" s="2">
        <f t="shared" si="52"/>
        <v>901.27707289283796</v>
      </c>
      <c r="AM63" s="2">
        <f t="shared" si="53"/>
        <v>913.83797224097941</v>
      </c>
      <c r="AN63" s="2">
        <f t="shared" si="54"/>
        <v>925.49134318358585</v>
      </c>
      <c r="AO63" s="2">
        <f t="shared" si="55"/>
        <v>936.23089676171173</v>
      </c>
      <c r="AP63" s="2">
        <f t="shared" si="56"/>
        <v>946.0556231317006</v>
      </c>
      <c r="AQ63" s="2">
        <f t="shared" si="57"/>
        <v>954.96981518881273</v>
      </c>
      <c r="AR63" s="2">
        <f t="shared" si="58"/>
        <v>962.98307839813378</v>
      </c>
      <c r="AS63" s="2">
        <f t="shared" si="59"/>
        <v>970.11033465946286</v>
      </c>
      <c r="AT63" s="2">
        <f t="shared" si="60"/>
        <v>976.37183048817531</v>
      </c>
      <c r="AU63" s="2">
        <f t="shared" si="61"/>
        <v>981.79316334994837</v>
      </c>
      <c r="AV63" s="2">
        <f t="shared" si="62"/>
        <v>986.40534542182945</v>
      </c>
      <c r="AW63" s="2">
        <f t="shared" si="63"/>
        <v>990.2449328284996</v>
      </c>
      <c r="AX63" s="2">
        <f t="shared" si="64"/>
        <v>993.3542634438669</v>
      </c>
      <c r="AY63" s="2">
        <f t="shared" si="65"/>
        <v>995.78187395259022</v>
      </c>
      <c r="AZ63" s="2">
        <f t="shared" si="66"/>
        <v>997.583221975725</v>
      </c>
      <c r="BA63" s="2">
        <f t="shared" si="67"/>
        <v>998.82196196051609</v>
      </c>
      <c r="BB63" s="2">
        <f t="shared" ref="BB63:BB111" si="68">$BB$61-($BB$61*$A13)</f>
        <v>999.57234434498423</v>
      </c>
      <c r="BC63" s="2">
        <f>$BC$62-($BC$62*$A12)</f>
        <v>999.92438713547961</v>
      </c>
      <c r="BD63" s="14">
        <f>BD4</f>
        <v>1000</v>
      </c>
    </row>
    <row r="64" spans="1:57" x14ac:dyDescent="0.25">
      <c r="A64" s="11">
        <f>lifetimes!E62</f>
        <v>0.78697134403465863</v>
      </c>
      <c r="B64" s="11"/>
      <c r="C64" s="40">
        <f t="shared" si="17"/>
        <v>54</v>
      </c>
      <c r="D64" s="15">
        <f t="shared" si="18"/>
        <v>53.257163991335347</v>
      </c>
      <c r="E64" s="1">
        <f t="shared" si="19"/>
        <v>114.4560174545835</v>
      </c>
      <c r="F64" s="1">
        <f t="shared" si="20"/>
        <v>184.10791574233303</v>
      </c>
      <c r="G64" s="1">
        <f t="shared" si="21"/>
        <v>262.70862044330647</v>
      </c>
      <c r="H64" s="13">
        <f t="shared" si="22"/>
        <v>280.58643318406257</v>
      </c>
      <c r="I64" s="13">
        <f t="shared" si="23"/>
        <v>299.08661925255319</v>
      </c>
      <c r="J64" s="16">
        <f t="shared" si="24"/>
        <v>318.1809042511527</v>
      </c>
      <c r="K64" s="17">
        <f t="shared" si="25"/>
        <v>337.83682503288492</v>
      </c>
      <c r="L64" s="13">
        <f t="shared" si="26"/>
        <v>358.01781639888588</v>
      </c>
      <c r="M64" s="12">
        <f t="shared" si="27"/>
        <v>378.68333902701727</v>
      </c>
      <c r="N64" s="12">
        <f t="shared" si="28"/>
        <v>399.78904830703073</v>
      </c>
      <c r="O64" s="12">
        <f t="shared" si="29"/>
        <v>421.28700320629378</v>
      </c>
      <c r="P64" s="3">
        <f t="shared" si="30"/>
        <v>443.1259137442305</v>
      </c>
      <c r="Q64" s="3">
        <f t="shared" si="31"/>
        <v>465.25142512313903</v>
      </c>
      <c r="R64" s="3">
        <f t="shared" si="32"/>
        <v>487.60643605752637</v>
      </c>
      <c r="S64" s="3">
        <f t="shared" si="33"/>
        <v>510.1314483727586</v>
      </c>
      <c r="T64" s="3">
        <f t="shared" si="34"/>
        <v>532.76494451515282</v>
      </c>
      <c r="U64" s="3">
        <f t="shared" si="35"/>
        <v>555.44378923743466</v>
      </c>
      <c r="V64" s="3">
        <f t="shared" si="36"/>
        <v>578.10365140244699</v>
      </c>
      <c r="W64" s="2">
        <f t="shared" si="37"/>
        <v>600.67944158985279</v>
      </c>
      <c r="X64" s="2">
        <f t="shared" si="38"/>
        <v>623.10576099974367</v>
      </c>
      <c r="Y64" s="2">
        <f t="shared" si="39"/>
        <v>645.31735702677656</v>
      </c>
      <c r="Z64" s="2">
        <f t="shared" si="40"/>
        <v>667.24958083060835</v>
      </c>
      <c r="AA64" s="2">
        <f t="shared" si="41"/>
        <v>688.83884225358327</v>
      </c>
      <c r="AB64" s="2">
        <f t="shared" si="42"/>
        <v>710.02305753423184</v>
      </c>
      <c r="AC64" s="18">
        <f t="shared" si="43"/>
        <v>730.7420854333127</v>
      </c>
      <c r="AD64" s="2">
        <f t="shared" si="44"/>
        <v>750.93814762504837</v>
      </c>
      <c r="AE64" s="18">
        <f t="shared" si="45"/>
        <v>770.55622950605812</v>
      </c>
      <c r="AF64" s="2">
        <f t="shared" si="46"/>
        <v>789.54445793385685</v>
      </c>
      <c r="AG64" s="2">
        <f t="shared" si="47"/>
        <v>807.85445282069497</v>
      </c>
      <c r="AH64" s="18">
        <f t="shared" si="48"/>
        <v>825.44164997190671</v>
      </c>
      <c r="AI64" s="18">
        <f t="shared" si="49"/>
        <v>842.26559306585477</v>
      </c>
      <c r="AJ64" s="2">
        <f t="shared" si="50"/>
        <v>858.29019322074191</v>
      </c>
      <c r="AK64" s="2">
        <f t="shared" si="51"/>
        <v>873.48395517883068</v>
      </c>
      <c r="AL64" s="2">
        <f t="shared" si="52"/>
        <v>887.82016975972044</v>
      </c>
      <c r="AM64" s="2">
        <f t="shared" si="53"/>
        <v>901.27707289283796</v>
      </c>
      <c r="AN64" s="2">
        <f t="shared" si="54"/>
        <v>913.83797224097941</v>
      </c>
      <c r="AO64" s="2">
        <f t="shared" si="55"/>
        <v>925.49134318358585</v>
      </c>
      <c r="AP64" s="2">
        <f t="shared" si="56"/>
        <v>936.23089676171173</v>
      </c>
      <c r="AQ64" s="2">
        <f t="shared" si="57"/>
        <v>946.0556231317006</v>
      </c>
      <c r="AR64" s="2">
        <f t="shared" si="58"/>
        <v>954.96981518881273</v>
      </c>
      <c r="AS64" s="2">
        <f t="shared" si="59"/>
        <v>962.98307839813378</v>
      </c>
      <c r="AT64" s="2">
        <f t="shared" si="60"/>
        <v>970.11033465946286</v>
      </c>
      <c r="AU64" s="2">
        <f t="shared" si="61"/>
        <v>976.37183048817531</v>
      </c>
      <c r="AV64" s="2">
        <f t="shared" si="62"/>
        <v>981.79316334994837</v>
      </c>
      <c r="AW64" s="2">
        <f t="shared" si="63"/>
        <v>986.40534542182945</v>
      </c>
      <c r="AX64" s="2">
        <f t="shared" si="64"/>
        <v>990.2449328284996</v>
      </c>
      <c r="AY64" s="2">
        <f t="shared" si="65"/>
        <v>993.3542634438669</v>
      </c>
      <c r="AZ64" s="2">
        <f t="shared" si="66"/>
        <v>995.78187395259022</v>
      </c>
      <c r="BA64" s="2">
        <f t="shared" si="67"/>
        <v>997.583221975725</v>
      </c>
      <c r="BB64" s="2">
        <f t="shared" si="68"/>
        <v>998.82196196051609</v>
      </c>
      <c r="BC64" s="2">
        <f t="shared" ref="BC64:BC111" si="69">$BC$62-($BC$62*$A13)</f>
        <v>999.57234434498423</v>
      </c>
      <c r="BD64" s="2">
        <f>$BD$63-($BD$63*$A12)</f>
        <v>999.92438713547961</v>
      </c>
      <c r="BE64" s="14">
        <f>BE4</f>
        <v>1000</v>
      </c>
    </row>
    <row r="65" spans="1:85" x14ac:dyDescent="0.25">
      <c r="A65" s="11">
        <f>lifetimes!E63</f>
        <v>0.80216145760360447</v>
      </c>
      <c r="B65" s="11"/>
      <c r="C65" s="40">
        <f t="shared" si="17"/>
        <v>55</v>
      </c>
      <c r="D65" s="15">
        <f t="shared" si="18"/>
        <v>49.459635599098874</v>
      </c>
      <c r="E65" s="1">
        <f t="shared" si="19"/>
        <v>106.51432798267069</v>
      </c>
      <c r="F65" s="1">
        <f t="shared" si="20"/>
        <v>171.68402618187531</v>
      </c>
      <c r="G65" s="1">
        <f t="shared" si="21"/>
        <v>245.47722098977727</v>
      </c>
      <c r="H65" s="13">
        <f t="shared" si="22"/>
        <v>262.70862044330647</v>
      </c>
      <c r="I65" s="13">
        <f t="shared" si="23"/>
        <v>280.58643318406257</v>
      </c>
      <c r="J65" s="16">
        <f t="shared" si="24"/>
        <v>299.08661925255319</v>
      </c>
      <c r="K65" s="17">
        <f t="shared" si="25"/>
        <v>318.1809042511527</v>
      </c>
      <c r="L65" s="13">
        <f t="shared" si="26"/>
        <v>337.83682503288492</v>
      </c>
      <c r="M65" s="12">
        <f t="shared" si="27"/>
        <v>358.01781639888588</v>
      </c>
      <c r="N65" s="12">
        <f t="shared" si="28"/>
        <v>378.68333902701727</v>
      </c>
      <c r="O65" s="12">
        <f t="shared" si="29"/>
        <v>399.78904830703073</v>
      </c>
      <c r="P65" s="3">
        <f t="shared" si="30"/>
        <v>421.28700320629378</v>
      </c>
      <c r="Q65" s="3">
        <f t="shared" si="31"/>
        <v>443.1259137442305</v>
      </c>
      <c r="R65" s="3">
        <f t="shared" si="32"/>
        <v>465.25142512313903</v>
      </c>
      <c r="S65" s="3">
        <f t="shared" si="33"/>
        <v>487.60643605752637</v>
      </c>
      <c r="T65" s="3">
        <f t="shared" si="34"/>
        <v>510.1314483727586</v>
      </c>
      <c r="U65" s="3">
        <f t="shared" si="35"/>
        <v>532.76494451515282</v>
      </c>
      <c r="V65" s="3">
        <f t="shared" si="36"/>
        <v>555.44378923743466</v>
      </c>
      <c r="W65" s="2">
        <f t="shared" si="37"/>
        <v>578.10365140244699</v>
      </c>
      <c r="X65" s="2">
        <f t="shared" si="38"/>
        <v>600.67944158985279</v>
      </c>
      <c r="Y65" s="2">
        <f t="shared" si="39"/>
        <v>623.10576099974367</v>
      </c>
      <c r="Z65" s="2">
        <f t="shared" si="40"/>
        <v>645.31735702677656</v>
      </c>
      <c r="AA65" s="2">
        <f t="shared" si="41"/>
        <v>667.24958083060835</v>
      </c>
      <c r="AB65" s="2">
        <f t="shared" si="42"/>
        <v>688.83884225358327</v>
      </c>
      <c r="AC65" s="18">
        <f t="shared" si="43"/>
        <v>710.02305753423184</v>
      </c>
      <c r="AD65" s="2">
        <f t="shared" si="44"/>
        <v>730.7420854333127</v>
      </c>
      <c r="AE65" s="18">
        <f t="shared" si="45"/>
        <v>750.93814762504837</v>
      </c>
      <c r="AF65" s="2">
        <f t="shared" si="46"/>
        <v>770.55622950605812</v>
      </c>
      <c r="AG65" s="2">
        <f t="shared" si="47"/>
        <v>789.54445793385685</v>
      </c>
      <c r="AH65" s="18">
        <f t="shared" si="48"/>
        <v>807.85445282069497</v>
      </c>
      <c r="AI65" s="18">
        <f t="shared" si="49"/>
        <v>825.44164997190671</v>
      </c>
      <c r="AJ65" s="2">
        <f t="shared" si="50"/>
        <v>842.26559306585477</v>
      </c>
      <c r="AK65" s="2">
        <f t="shared" si="51"/>
        <v>858.29019322074191</v>
      </c>
      <c r="AL65" s="2">
        <f t="shared" si="52"/>
        <v>873.48395517883068</v>
      </c>
      <c r="AM65" s="2">
        <f t="shared" si="53"/>
        <v>887.82016975972044</v>
      </c>
      <c r="AN65" s="2">
        <f t="shared" si="54"/>
        <v>901.27707289283796</v>
      </c>
      <c r="AO65" s="2">
        <f t="shared" si="55"/>
        <v>913.83797224097941</v>
      </c>
      <c r="AP65" s="2">
        <f t="shared" si="56"/>
        <v>925.49134318358585</v>
      </c>
      <c r="AQ65" s="2">
        <f t="shared" si="57"/>
        <v>936.23089676171173</v>
      </c>
      <c r="AR65" s="2">
        <f t="shared" si="58"/>
        <v>946.0556231317006</v>
      </c>
      <c r="AS65" s="2">
        <f t="shared" si="59"/>
        <v>954.96981518881273</v>
      </c>
      <c r="AT65" s="2">
        <f t="shared" si="60"/>
        <v>962.98307839813378</v>
      </c>
      <c r="AU65" s="2">
        <f t="shared" si="61"/>
        <v>970.11033465946286</v>
      </c>
      <c r="AV65" s="2">
        <f t="shared" si="62"/>
        <v>976.37183048817531</v>
      </c>
      <c r="AW65" s="2">
        <f t="shared" si="63"/>
        <v>981.79316334994837</v>
      </c>
      <c r="AX65" s="2">
        <f t="shared" si="64"/>
        <v>986.40534542182945</v>
      </c>
      <c r="AY65" s="2">
        <f t="shared" si="65"/>
        <v>990.2449328284996</v>
      </c>
      <c r="AZ65" s="2">
        <f t="shared" si="66"/>
        <v>993.3542634438669</v>
      </c>
      <c r="BA65" s="2">
        <f t="shared" si="67"/>
        <v>995.78187395259022</v>
      </c>
      <c r="BB65" s="2">
        <f t="shared" si="68"/>
        <v>997.583221975725</v>
      </c>
      <c r="BC65" s="2">
        <f t="shared" si="69"/>
        <v>998.82196196051609</v>
      </c>
      <c r="BD65" s="2">
        <f t="shared" ref="BD65:BD111" si="70">$BD$63-($BD$63*$A13)</f>
        <v>999.57234434498423</v>
      </c>
      <c r="BE65" s="2">
        <f>$BE$64-($BE$64*$A12)</f>
        <v>999.92438713547961</v>
      </c>
      <c r="BF65" s="14">
        <f>BF4</f>
        <v>1000</v>
      </c>
    </row>
    <row r="66" spans="1:85" x14ac:dyDescent="0.25">
      <c r="A66" s="11">
        <f>lifetimes!E64</f>
        <v>0.81665087722723251</v>
      </c>
      <c r="B66" s="11"/>
      <c r="C66" s="40">
        <f t="shared" si="17"/>
        <v>56</v>
      </c>
      <c r="D66" s="15">
        <f t="shared" si="18"/>
        <v>45.837280693191872</v>
      </c>
      <c r="E66" s="1">
        <f t="shared" si="19"/>
        <v>98.919271198197748</v>
      </c>
      <c r="F66" s="1">
        <f t="shared" si="20"/>
        <v>159.77149197400604</v>
      </c>
      <c r="G66" s="1">
        <f t="shared" si="21"/>
        <v>228.91203490916701</v>
      </c>
      <c r="H66" s="13">
        <f t="shared" si="22"/>
        <v>245.47722098977727</v>
      </c>
      <c r="I66" s="13">
        <f t="shared" si="23"/>
        <v>262.70862044330647</v>
      </c>
      <c r="J66" s="16">
        <f t="shared" si="24"/>
        <v>280.58643318406257</v>
      </c>
      <c r="K66" s="17">
        <f t="shared" si="25"/>
        <v>299.08661925255319</v>
      </c>
      <c r="L66" s="13">
        <f t="shared" si="26"/>
        <v>318.1809042511527</v>
      </c>
      <c r="M66" s="12">
        <f t="shared" si="27"/>
        <v>337.83682503288492</v>
      </c>
      <c r="N66" s="12">
        <f t="shared" si="28"/>
        <v>358.01781639888588</v>
      </c>
      <c r="O66" s="12">
        <f t="shared" si="29"/>
        <v>378.68333902701727</v>
      </c>
      <c r="P66" s="3">
        <f t="shared" si="30"/>
        <v>399.78904830703073</v>
      </c>
      <c r="Q66" s="3">
        <f t="shared" si="31"/>
        <v>421.28700320629378</v>
      </c>
      <c r="R66" s="3">
        <f t="shared" si="32"/>
        <v>443.1259137442305</v>
      </c>
      <c r="S66" s="3">
        <f t="shared" si="33"/>
        <v>465.25142512313903</v>
      </c>
      <c r="T66" s="3">
        <f t="shared" si="34"/>
        <v>487.60643605752637</v>
      </c>
      <c r="U66" s="3">
        <f t="shared" si="35"/>
        <v>510.1314483727586</v>
      </c>
      <c r="V66" s="3">
        <f t="shared" si="36"/>
        <v>532.76494451515282</v>
      </c>
      <c r="W66" s="2">
        <f t="shared" si="37"/>
        <v>555.44378923743466</v>
      </c>
      <c r="X66" s="2">
        <f t="shared" si="38"/>
        <v>578.10365140244699</v>
      </c>
      <c r="Y66" s="2">
        <f t="shared" si="39"/>
        <v>600.67944158985279</v>
      </c>
      <c r="Z66" s="2">
        <f t="shared" si="40"/>
        <v>623.10576099974367</v>
      </c>
      <c r="AA66" s="2">
        <f t="shared" si="41"/>
        <v>645.31735702677656</v>
      </c>
      <c r="AB66" s="2">
        <f t="shared" si="42"/>
        <v>667.24958083060835</v>
      </c>
      <c r="AC66" s="18">
        <f t="shared" si="43"/>
        <v>688.83884225358327</v>
      </c>
      <c r="AD66" s="2">
        <f t="shared" si="44"/>
        <v>710.02305753423184</v>
      </c>
      <c r="AE66" s="18">
        <f t="shared" si="45"/>
        <v>730.7420854333127</v>
      </c>
      <c r="AF66" s="2">
        <f t="shared" si="46"/>
        <v>750.93814762504837</v>
      </c>
      <c r="AG66" s="2">
        <f t="shared" si="47"/>
        <v>770.55622950605812</v>
      </c>
      <c r="AH66" s="18">
        <f t="shared" si="48"/>
        <v>789.54445793385685</v>
      </c>
      <c r="AI66" s="18">
        <f t="shared" si="49"/>
        <v>807.85445282069497</v>
      </c>
      <c r="AJ66" s="2">
        <f t="shared" si="50"/>
        <v>825.44164997190671</v>
      </c>
      <c r="AK66" s="2">
        <f t="shared" si="51"/>
        <v>842.26559306585477</v>
      </c>
      <c r="AL66" s="2">
        <f t="shared" si="52"/>
        <v>858.29019322074191</v>
      </c>
      <c r="AM66" s="2">
        <f t="shared" si="53"/>
        <v>873.48395517883068</v>
      </c>
      <c r="AN66" s="2">
        <f t="shared" si="54"/>
        <v>887.82016975972044</v>
      </c>
      <c r="AO66" s="2">
        <f t="shared" si="55"/>
        <v>901.27707289283796</v>
      </c>
      <c r="AP66" s="2">
        <f t="shared" si="56"/>
        <v>913.83797224097941</v>
      </c>
      <c r="AQ66" s="2">
        <f t="shared" si="57"/>
        <v>925.49134318358585</v>
      </c>
      <c r="AR66" s="2">
        <f t="shared" si="58"/>
        <v>936.23089676171173</v>
      </c>
      <c r="AS66" s="2">
        <f t="shared" si="59"/>
        <v>946.0556231317006</v>
      </c>
      <c r="AT66" s="2">
        <f t="shared" si="60"/>
        <v>954.96981518881273</v>
      </c>
      <c r="AU66" s="2">
        <f t="shared" si="61"/>
        <v>962.98307839813378</v>
      </c>
      <c r="AV66" s="2">
        <f t="shared" si="62"/>
        <v>970.11033465946286</v>
      </c>
      <c r="AW66" s="2">
        <f t="shared" si="63"/>
        <v>976.37183048817531</v>
      </c>
      <c r="AX66" s="2">
        <f t="shared" si="64"/>
        <v>981.79316334994837</v>
      </c>
      <c r="AY66" s="2">
        <f t="shared" si="65"/>
        <v>986.40534542182945</v>
      </c>
      <c r="AZ66" s="2">
        <f t="shared" si="66"/>
        <v>990.2449328284996</v>
      </c>
      <c r="BA66" s="2">
        <f t="shared" si="67"/>
        <v>993.3542634438669</v>
      </c>
      <c r="BB66" s="2">
        <f t="shared" si="68"/>
        <v>995.78187395259022</v>
      </c>
      <c r="BC66" s="2">
        <f t="shared" si="69"/>
        <v>997.583221975725</v>
      </c>
      <c r="BD66" s="2">
        <f t="shared" si="70"/>
        <v>998.82196196051609</v>
      </c>
      <c r="BE66" s="2">
        <f t="shared" ref="BE66:BE111" si="71">$BE$64-($BE$64*$A13)</f>
        <v>999.57234434498423</v>
      </c>
      <c r="BF66" s="2">
        <f>$BF$65-($BF$65*$A12)</f>
        <v>999.92438713547961</v>
      </c>
      <c r="BG66" s="14">
        <f>BG4</f>
        <v>1000</v>
      </c>
    </row>
    <row r="67" spans="1:85" x14ac:dyDescent="0.25">
      <c r="A67" s="11">
        <f>lifetimes!E65</f>
        <v>0.83043606565657446</v>
      </c>
      <c r="B67" s="11"/>
      <c r="C67" s="40">
        <f t="shared" si="17"/>
        <v>57</v>
      </c>
      <c r="D67" s="15">
        <f t="shared" si="18"/>
        <v>42.390983585856389</v>
      </c>
      <c r="E67" s="1">
        <f t="shared" si="19"/>
        <v>91.674561386383743</v>
      </c>
      <c r="F67" s="1">
        <f t="shared" si="20"/>
        <v>148.37890679729662</v>
      </c>
      <c r="G67" s="1">
        <f t="shared" si="21"/>
        <v>213.02865596534139</v>
      </c>
      <c r="H67" s="13">
        <f t="shared" si="22"/>
        <v>228.91203490916701</v>
      </c>
      <c r="I67" s="13">
        <f t="shared" si="23"/>
        <v>245.47722098977727</v>
      </c>
      <c r="J67" s="16">
        <f t="shared" si="24"/>
        <v>262.70862044330647</v>
      </c>
      <c r="K67" s="17">
        <f t="shared" si="25"/>
        <v>280.58643318406257</v>
      </c>
      <c r="L67" s="13">
        <f t="shared" si="26"/>
        <v>299.08661925255319</v>
      </c>
      <c r="M67" s="12">
        <f t="shared" si="27"/>
        <v>318.1809042511527</v>
      </c>
      <c r="N67" s="12">
        <f t="shared" si="28"/>
        <v>337.83682503288492</v>
      </c>
      <c r="O67" s="12">
        <f t="shared" si="29"/>
        <v>358.01781639888588</v>
      </c>
      <c r="P67" s="3">
        <f t="shared" si="30"/>
        <v>378.68333902701727</v>
      </c>
      <c r="Q67" s="3">
        <f t="shared" si="31"/>
        <v>399.78904830703073</v>
      </c>
      <c r="R67" s="3">
        <f t="shared" si="32"/>
        <v>421.28700320629378</v>
      </c>
      <c r="S67" s="3">
        <f t="shared" si="33"/>
        <v>443.1259137442305</v>
      </c>
      <c r="T67" s="3">
        <f t="shared" si="34"/>
        <v>465.25142512313903</v>
      </c>
      <c r="U67" s="3">
        <f t="shared" si="35"/>
        <v>487.60643605752637</v>
      </c>
      <c r="V67" s="3">
        <f t="shared" si="36"/>
        <v>510.1314483727586</v>
      </c>
      <c r="W67" s="2">
        <f t="shared" si="37"/>
        <v>532.76494451515282</v>
      </c>
      <c r="X67" s="2">
        <f t="shared" si="38"/>
        <v>555.44378923743466</v>
      </c>
      <c r="Y67" s="2">
        <f t="shared" si="39"/>
        <v>578.10365140244699</v>
      </c>
      <c r="Z67" s="2">
        <f t="shared" si="40"/>
        <v>600.67944158985279</v>
      </c>
      <c r="AA67" s="2">
        <f t="shared" si="41"/>
        <v>623.10576099974367</v>
      </c>
      <c r="AB67" s="2">
        <f t="shared" si="42"/>
        <v>645.31735702677656</v>
      </c>
      <c r="AC67" s="18">
        <f t="shared" si="43"/>
        <v>667.24958083060835</v>
      </c>
      <c r="AD67" s="2">
        <f t="shared" si="44"/>
        <v>688.83884225358327</v>
      </c>
      <c r="AE67" s="18">
        <f t="shared" si="45"/>
        <v>710.02305753423184</v>
      </c>
      <c r="AF67" s="2">
        <f t="shared" si="46"/>
        <v>730.7420854333127</v>
      </c>
      <c r="AG67" s="2">
        <f t="shared" si="47"/>
        <v>750.93814762504837</v>
      </c>
      <c r="AH67" s="18">
        <f t="shared" si="48"/>
        <v>770.55622950605812</v>
      </c>
      <c r="AI67" s="18">
        <f t="shared" si="49"/>
        <v>789.54445793385685</v>
      </c>
      <c r="AJ67" s="2">
        <f t="shared" si="50"/>
        <v>807.85445282069497</v>
      </c>
      <c r="AK67" s="2">
        <f t="shared" si="51"/>
        <v>825.44164997190671</v>
      </c>
      <c r="AL67" s="2">
        <f t="shared" si="52"/>
        <v>842.26559306585477</v>
      </c>
      <c r="AM67" s="2">
        <f t="shared" si="53"/>
        <v>858.29019322074191</v>
      </c>
      <c r="AN67" s="2">
        <f t="shared" si="54"/>
        <v>873.48395517883068</v>
      </c>
      <c r="AO67" s="2">
        <f t="shared" si="55"/>
        <v>887.82016975972044</v>
      </c>
      <c r="AP67" s="2">
        <f t="shared" si="56"/>
        <v>901.27707289283796</v>
      </c>
      <c r="AQ67" s="2">
        <f t="shared" si="57"/>
        <v>913.83797224097941</v>
      </c>
      <c r="AR67" s="2">
        <f t="shared" si="58"/>
        <v>925.49134318358585</v>
      </c>
      <c r="AS67" s="2">
        <f t="shared" si="59"/>
        <v>936.23089676171173</v>
      </c>
      <c r="AT67" s="2">
        <f t="shared" si="60"/>
        <v>946.0556231317006</v>
      </c>
      <c r="AU67" s="2">
        <f t="shared" si="61"/>
        <v>954.96981518881273</v>
      </c>
      <c r="AV67" s="2">
        <f t="shared" si="62"/>
        <v>962.98307839813378</v>
      </c>
      <c r="AW67" s="2">
        <f t="shared" si="63"/>
        <v>970.11033465946286</v>
      </c>
      <c r="AX67" s="2">
        <f t="shared" si="64"/>
        <v>976.37183048817531</v>
      </c>
      <c r="AY67" s="2">
        <f t="shared" si="65"/>
        <v>981.79316334994837</v>
      </c>
      <c r="AZ67" s="2">
        <f t="shared" si="66"/>
        <v>986.40534542182945</v>
      </c>
      <c r="BA67" s="2">
        <f t="shared" si="67"/>
        <v>990.2449328284996</v>
      </c>
      <c r="BB67" s="2">
        <f t="shared" si="68"/>
        <v>993.3542634438669</v>
      </c>
      <c r="BC67" s="2">
        <f t="shared" si="69"/>
        <v>995.78187395259022</v>
      </c>
      <c r="BD67" s="2">
        <f t="shared" si="70"/>
        <v>997.583221975725</v>
      </c>
      <c r="BE67" s="2">
        <f t="shared" si="71"/>
        <v>998.82196196051609</v>
      </c>
      <c r="BF67" s="2">
        <f t="shared" ref="BF67:BF111" si="72">$BF$65-($BF$65*$A13)</f>
        <v>999.57234434498423</v>
      </c>
      <c r="BG67" s="2">
        <f>$BG$66-($BG$66*$A12)</f>
        <v>999.92438713547961</v>
      </c>
      <c r="BH67" s="14">
        <f>BH4</f>
        <v>1000</v>
      </c>
    </row>
    <row r="68" spans="1:85" x14ac:dyDescent="0.25">
      <c r="A68" s="11">
        <f>lifetimes!E66</f>
        <v>0.84351720904356897</v>
      </c>
      <c r="B68" s="11"/>
      <c r="C68" s="40">
        <f t="shared" si="17"/>
        <v>58</v>
      </c>
      <c r="D68" s="15">
        <f t="shared" si="18"/>
        <v>39.120697739107754</v>
      </c>
      <c r="E68" s="1">
        <f t="shared" si="19"/>
        <v>84.781967171712779</v>
      </c>
      <c r="F68" s="1">
        <f t="shared" si="20"/>
        <v>137.51184207957567</v>
      </c>
      <c r="G68" s="1">
        <f t="shared" si="21"/>
        <v>197.8385423963955</v>
      </c>
      <c r="H68" s="13">
        <f t="shared" si="22"/>
        <v>213.02865596534139</v>
      </c>
      <c r="I68" s="13">
        <f t="shared" si="23"/>
        <v>228.91203490916701</v>
      </c>
      <c r="J68" s="16">
        <f t="shared" si="24"/>
        <v>245.47722098977727</v>
      </c>
      <c r="K68" s="17">
        <f t="shared" si="25"/>
        <v>262.70862044330647</v>
      </c>
      <c r="L68" s="13">
        <f t="shared" si="26"/>
        <v>280.58643318406257</v>
      </c>
      <c r="M68" s="12">
        <f t="shared" si="27"/>
        <v>299.08661925255319</v>
      </c>
      <c r="N68" s="12">
        <f t="shared" si="28"/>
        <v>318.1809042511527</v>
      </c>
      <c r="O68" s="12">
        <f t="shared" si="29"/>
        <v>337.83682503288492</v>
      </c>
      <c r="P68" s="3">
        <f t="shared" si="30"/>
        <v>358.01781639888588</v>
      </c>
      <c r="Q68" s="3">
        <f t="shared" si="31"/>
        <v>378.68333902701727</v>
      </c>
      <c r="R68" s="3">
        <f t="shared" si="32"/>
        <v>399.78904830703073</v>
      </c>
      <c r="S68" s="3">
        <f t="shared" si="33"/>
        <v>421.28700320629378</v>
      </c>
      <c r="T68" s="3">
        <f t="shared" si="34"/>
        <v>443.1259137442305</v>
      </c>
      <c r="U68" s="3">
        <f t="shared" si="35"/>
        <v>465.25142512313903</v>
      </c>
      <c r="V68" s="3">
        <f t="shared" si="36"/>
        <v>487.60643605752637</v>
      </c>
      <c r="W68" s="2">
        <f t="shared" si="37"/>
        <v>510.1314483727586</v>
      </c>
      <c r="X68" s="2">
        <f t="shared" si="38"/>
        <v>532.76494451515282</v>
      </c>
      <c r="Y68" s="2">
        <f t="shared" si="39"/>
        <v>555.44378923743466</v>
      </c>
      <c r="Z68" s="2">
        <f t="shared" si="40"/>
        <v>578.10365140244699</v>
      </c>
      <c r="AA68" s="2">
        <f t="shared" si="41"/>
        <v>600.67944158985279</v>
      </c>
      <c r="AB68" s="2">
        <f t="shared" si="42"/>
        <v>623.10576099974367</v>
      </c>
      <c r="AC68" s="18">
        <f t="shared" si="43"/>
        <v>645.31735702677656</v>
      </c>
      <c r="AD68" s="2">
        <f t="shared" si="44"/>
        <v>667.24958083060835</v>
      </c>
      <c r="AE68" s="18">
        <f t="shared" si="45"/>
        <v>688.83884225358327</v>
      </c>
      <c r="AF68" s="2">
        <f t="shared" si="46"/>
        <v>710.02305753423184</v>
      </c>
      <c r="AG68" s="2">
        <f t="shared" si="47"/>
        <v>730.7420854333127</v>
      </c>
      <c r="AH68" s="18">
        <f t="shared" si="48"/>
        <v>750.93814762504837</v>
      </c>
      <c r="AI68" s="18">
        <f t="shared" si="49"/>
        <v>770.55622950605812</v>
      </c>
      <c r="AJ68" s="2">
        <f t="shared" si="50"/>
        <v>789.54445793385685</v>
      </c>
      <c r="AK68" s="2">
        <f t="shared" si="51"/>
        <v>807.85445282069497</v>
      </c>
      <c r="AL68" s="2">
        <f t="shared" si="52"/>
        <v>825.44164997190671</v>
      </c>
      <c r="AM68" s="2">
        <f t="shared" si="53"/>
        <v>842.26559306585477</v>
      </c>
      <c r="AN68" s="2">
        <f t="shared" si="54"/>
        <v>858.29019322074191</v>
      </c>
      <c r="AO68" s="2">
        <f t="shared" si="55"/>
        <v>873.48395517883068</v>
      </c>
      <c r="AP68" s="2">
        <f t="shared" si="56"/>
        <v>887.82016975972044</v>
      </c>
      <c r="AQ68" s="2">
        <f t="shared" si="57"/>
        <v>901.27707289283796</v>
      </c>
      <c r="AR68" s="2">
        <f t="shared" si="58"/>
        <v>913.83797224097941</v>
      </c>
      <c r="AS68" s="2">
        <f t="shared" si="59"/>
        <v>925.49134318358585</v>
      </c>
      <c r="AT68" s="2">
        <f t="shared" si="60"/>
        <v>936.23089676171173</v>
      </c>
      <c r="AU68" s="2">
        <f t="shared" si="61"/>
        <v>946.0556231317006</v>
      </c>
      <c r="AV68" s="2">
        <f t="shared" si="62"/>
        <v>954.96981518881273</v>
      </c>
      <c r="AW68" s="2">
        <f t="shared" si="63"/>
        <v>962.98307839813378</v>
      </c>
      <c r="AX68" s="2">
        <f t="shared" si="64"/>
        <v>970.11033465946286</v>
      </c>
      <c r="AY68" s="2">
        <f t="shared" si="65"/>
        <v>976.37183048817531</v>
      </c>
      <c r="AZ68" s="2">
        <f t="shared" si="66"/>
        <v>981.79316334994837</v>
      </c>
      <c r="BA68" s="2">
        <f t="shared" si="67"/>
        <v>986.40534542182945</v>
      </c>
      <c r="BB68" s="2">
        <f t="shared" si="68"/>
        <v>990.2449328284996</v>
      </c>
      <c r="BC68" s="2">
        <f t="shared" si="69"/>
        <v>993.3542634438669</v>
      </c>
      <c r="BD68" s="2">
        <f t="shared" si="70"/>
        <v>995.78187395259022</v>
      </c>
      <c r="BE68" s="2">
        <f t="shared" si="71"/>
        <v>997.583221975725</v>
      </c>
      <c r="BF68" s="2">
        <f t="shared" si="72"/>
        <v>998.82196196051609</v>
      </c>
      <c r="BG68" s="2">
        <f t="shared" ref="BG68:BG111" si="73">$BG$66-($BG$66*$A13)</f>
        <v>999.57234434498423</v>
      </c>
      <c r="BH68" s="2">
        <f>$BH$67-($BH$67*$A12)</f>
        <v>999.92438713547961</v>
      </c>
      <c r="BI68" s="14">
        <f>BI4</f>
        <v>1000</v>
      </c>
    </row>
    <row r="69" spans="1:85" x14ac:dyDescent="0.25">
      <c r="A69" s="11">
        <f>lifetimes!E67</f>
        <v>0.8558980226426981</v>
      </c>
      <c r="B69" s="11"/>
      <c r="C69" s="40">
        <f t="shared" si="17"/>
        <v>59</v>
      </c>
      <c r="D69" s="15">
        <f t="shared" si="18"/>
        <v>36.025494339325462</v>
      </c>
      <c r="E69" s="1">
        <f t="shared" si="19"/>
        <v>78.241395478215509</v>
      </c>
      <c r="F69" s="1">
        <f t="shared" si="20"/>
        <v>127.1729507575692</v>
      </c>
      <c r="G69" s="1">
        <f t="shared" si="21"/>
        <v>183.34912277276749</v>
      </c>
      <c r="H69" s="13">
        <f t="shared" si="22"/>
        <v>197.8385423963955</v>
      </c>
      <c r="I69" s="13">
        <f t="shared" si="23"/>
        <v>213.02865596534139</v>
      </c>
      <c r="J69" s="16">
        <f t="shared" si="24"/>
        <v>228.91203490916701</v>
      </c>
      <c r="K69" s="17">
        <f t="shared" si="25"/>
        <v>245.47722098977727</v>
      </c>
      <c r="L69" s="13">
        <f t="shared" si="26"/>
        <v>262.70862044330647</v>
      </c>
      <c r="M69" s="12">
        <f t="shared" si="27"/>
        <v>280.58643318406257</v>
      </c>
      <c r="N69" s="12">
        <f t="shared" si="28"/>
        <v>299.08661925255319</v>
      </c>
      <c r="O69" s="12">
        <f t="shared" si="29"/>
        <v>318.1809042511527</v>
      </c>
      <c r="P69" s="3">
        <f t="shared" si="30"/>
        <v>337.83682503288492</v>
      </c>
      <c r="Q69" s="3">
        <f t="shared" si="31"/>
        <v>358.01781639888588</v>
      </c>
      <c r="R69" s="3">
        <f t="shared" si="32"/>
        <v>378.68333902701727</v>
      </c>
      <c r="S69" s="3">
        <f t="shared" si="33"/>
        <v>399.78904830703073</v>
      </c>
      <c r="T69" s="3">
        <f t="shared" si="34"/>
        <v>421.28700320629378</v>
      </c>
      <c r="U69" s="3">
        <f t="shared" si="35"/>
        <v>443.1259137442305</v>
      </c>
      <c r="V69" s="3">
        <f t="shared" si="36"/>
        <v>465.25142512313903</v>
      </c>
      <c r="W69" s="2">
        <f t="shared" si="37"/>
        <v>487.60643605752637</v>
      </c>
      <c r="X69" s="2">
        <f t="shared" si="38"/>
        <v>510.1314483727586</v>
      </c>
      <c r="Y69" s="2">
        <f t="shared" si="39"/>
        <v>532.76494451515282</v>
      </c>
      <c r="Z69" s="2">
        <f t="shared" si="40"/>
        <v>555.44378923743466</v>
      </c>
      <c r="AA69" s="2">
        <f t="shared" si="41"/>
        <v>578.10365140244699</v>
      </c>
      <c r="AB69" s="2">
        <f t="shared" si="42"/>
        <v>600.67944158985279</v>
      </c>
      <c r="AC69" s="18">
        <f t="shared" si="43"/>
        <v>623.10576099974367</v>
      </c>
      <c r="AD69" s="2">
        <f t="shared" si="44"/>
        <v>645.31735702677656</v>
      </c>
      <c r="AE69" s="18">
        <f t="shared" si="45"/>
        <v>667.24958083060835</v>
      </c>
      <c r="AF69" s="2">
        <f t="shared" si="46"/>
        <v>688.83884225358327</v>
      </c>
      <c r="AG69" s="2">
        <f t="shared" si="47"/>
        <v>710.02305753423184</v>
      </c>
      <c r="AH69" s="18">
        <f t="shared" si="48"/>
        <v>730.7420854333127</v>
      </c>
      <c r="AI69" s="18">
        <f t="shared" si="49"/>
        <v>750.93814762504837</v>
      </c>
      <c r="AJ69" s="2">
        <f t="shared" si="50"/>
        <v>770.55622950605812</v>
      </c>
      <c r="AK69" s="2">
        <f t="shared" si="51"/>
        <v>789.54445793385685</v>
      </c>
      <c r="AL69" s="2">
        <f t="shared" si="52"/>
        <v>807.85445282069497</v>
      </c>
      <c r="AM69" s="2">
        <f t="shared" si="53"/>
        <v>825.44164997190671</v>
      </c>
      <c r="AN69" s="2">
        <f t="shared" si="54"/>
        <v>842.26559306585477</v>
      </c>
      <c r="AO69" s="2">
        <f t="shared" si="55"/>
        <v>858.29019322074191</v>
      </c>
      <c r="AP69" s="2">
        <f t="shared" si="56"/>
        <v>873.48395517883068</v>
      </c>
      <c r="AQ69" s="2">
        <f t="shared" si="57"/>
        <v>887.82016975972044</v>
      </c>
      <c r="AR69" s="2">
        <f t="shared" si="58"/>
        <v>901.27707289283796</v>
      </c>
      <c r="AS69" s="2">
        <f t="shared" si="59"/>
        <v>913.83797224097941</v>
      </c>
      <c r="AT69" s="2">
        <f t="shared" si="60"/>
        <v>925.49134318358585</v>
      </c>
      <c r="AU69" s="2">
        <f t="shared" si="61"/>
        <v>936.23089676171173</v>
      </c>
      <c r="AV69" s="2">
        <f t="shared" si="62"/>
        <v>946.0556231317006</v>
      </c>
      <c r="AW69" s="2">
        <f t="shared" si="63"/>
        <v>954.96981518881273</v>
      </c>
      <c r="AX69" s="2">
        <f t="shared" si="64"/>
        <v>962.98307839813378</v>
      </c>
      <c r="AY69" s="2">
        <f t="shared" si="65"/>
        <v>970.11033465946286</v>
      </c>
      <c r="AZ69" s="2">
        <f t="shared" si="66"/>
        <v>976.37183048817531</v>
      </c>
      <c r="BA69" s="2">
        <f t="shared" si="67"/>
        <v>981.79316334994837</v>
      </c>
      <c r="BB69" s="2">
        <f t="shared" si="68"/>
        <v>986.40534542182945</v>
      </c>
      <c r="BC69" s="2">
        <f t="shared" si="69"/>
        <v>990.2449328284996</v>
      </c>
      <c r="BD69" s="2">
        <f t="shared" si="70"/>
        <v>993.3542634438669</v>
      </c>
      <c r="BE69" s="2">
        <f t="shared" si="71"/>
        <v>995.78187395259022</v>
      </c>
      <c r="BF69" s="2">
        <f t="shared" si="72"/>
        <v>997.583221975725</v>
      </c>
      <c r="BG69" s="2">
        <f t="shared" si="73"/>
        <v>998.82196196051609</v>
      </c>
      <c r="BH69" s="2">
        <f t="shared" ref="BH69:BH111" si="74">$BH$67-($BH$67*$A13)</f>
        <v>999.57234434498423</v>
      </c>
      <c r="BI69" s="2">
        <f>$BI$68-($BI$68*$A12)</f>
        <v>999.92438713547961</v>
      </c>
      <c r="BJ69" s="14">
        <f>BJ4</f>
        <v>1000</v>
      </c>
    </row>
    <row r="70" spans="1:85" ht="15.75" thickBot="1" x14ac:dyDescent="0.3">
      <c r="A70" s="11">
        <f>lifetimes!E68</f>
        <v>0.86758553355416379</v>
      </c>
      <c r="B70" s="11"/>
      <c r="C70" s="40">
        <f t="shared" si="17"/>
        <v>60</v>
      </c>
      <c r="D70" s="15">
        <f t="shared" si="18"/>
        <v>33.103616611459046</v>
      </c>
      <c r="E70" s="1">
        <f t="shared" si="19"/>
        <v>72.050988678650924</v>
      </c>
      <c r="F70" s="1">
        <f t="shared" si="20"/>
        <v>117.36209321732326</v>
      </c>
      <c r="G70" s="1">
        <f t="shared" si="21"/>
        <v>169.56393434342556</v>
      </c>
      <c r="H70" s="13">
        <f t="shared" si="22"/>
        <v>183.34912277276749</v>
      </c>
      <c r="I70" s="13">
        <f t="shared" si="23"/>
        <v>197.8385423963955</v>
      </c>
      <c r="J70" s="16">
        <f t="shared" si="24"/>
        <v>213.02865596534139</v>
      </c>
      <c r="K70" s="17">
        <f t="shared" si="25"/>
        <v>228.91203490916701</v>
      </c>
      <c r="L70" s="13">
        <f t="shared" si="26"/>
        <v>245.47722098977727</v>
      </c>
      <c r="M70" s="12">
        <f t="shared" si="27"/>
        <v>262.70862044330647</v>
      </c>
      <c r="N70" s="12">
        <f t="shared" si="28"/>
        <v>280.58643318406257</v>
      </c>
      <c r="O70" s="12">
        <f t="shared" si="29"/>
        <v>299.08661925255319</v>
      </c>
      <c r="P70" s="3">
        <f t="shared" si="30"/>
        <v>318.1809042511527</v>
      </c>
      <c r="Q70" s="3">
        <f t="shared" si="31"/>
        <v>337.83682503288492</v>
      </c>
      <c r="R70" s="3">
        <f t="shared" si="32"/>
        <v>358.01781639888588</v>
      </c>
      <c r="S70" s="3">
        <f t="shared" si="33"/>
        <v>378.68333902701727</v>
      </c>
      <c r="T70" s="3">
        <f t="shared" si="34"/>
        <v>399.78904830703073</v>
      </c>
      <c r="U70" s="3">
        <f t="shared" si="35"/>
        <v>421.28700320629378</v>
      </c>
      <c r="V70" s="3">
        <f t="shared" si="36"/>
        <v>443.1259137442305</v>
      </c>
      <c r="W70" s="2">
        <f t="shared" si="37"/>
        <v>465.25142512313903</v>
      </c>
      <c r="X70" s="2">
        <f t="shared" si="38"/>
        <v>487.60643605752637</v>
      </c>
      <c r="Y70" s="2">
        <f t="shared" si="39"/>
        <v>510.1314483727586</v>
      </c>
      <c r="Z70" s="2">
        <f t="shared" si="40"/>
        <v>532.76494451515282</v>
      </c>
      <c r="AA70" s="2">
        <f t="shared" si="41"/>
        <v>555.44378923743466</v>
      </c>
      <c r="AB70" s="2">
        <f t="shared" si="42"/>
        <v>578.10365140244699</v>
      </c>
      <c r="AC70" s="18">
        <f t="shared" si="43"/>
        <v>600.67944158985279</v>
      </c>
      <c r="AD70" s="2">
        <f t="shared" si="44"/>
        <v>623.10576099974367</v>
      </c>
      <c r="AE70" s="18">
        <f t="shared" si="45"/>
        <v>645.31735702677656</v>
      </c>
      <c r="AF70" s="2">
        <f t="shared" si="46"/>
        <v>667.24958083060835</v>
      </c>
      <c r="AG70" s="2">
        <f t="shared" si="47"/>
        <v>688.83884225358327</v>
      </c>
      <c r="AH70" s="18">
        <f t="shared" si="48"/>
        <v>710.02305753423184</v>
      </c>
      <c r="AI70" s="18">
        <f t="shared" si="49"/>
        <v>730.7420854333127</v>
      </c>
      <c r="AJ70" s="2">
        <f t="shared" si="50"/>
        <v>750.93814762504837</v>
      </c>
      <c r="AK70" s="2">
        <f t="shared" si="51"/>
        <v>770.55622950605812</v>
      </c>
      <c r="AL70" s="2">
        <f t="shared" si="52"/>
        <v>789.54445793385685</v>
      </c>
      <c r="AM70" s="2">
        <f t="shared" si="53"/>
        <v>807.85445282069497</v>
      </c>
      <c r="AN70" s="2">
        <f t="shared" si="54"/>
        <v>825.44164997190671</v>
      </c>
      <c r="AO70" s="2">
        <f t="shared" si="55"/>
        <v>842.26559306585477</v>
      </c>
      <c r="AP70" s="2">
        <f t="shared" si="56"/>
        <v>858.29019322074191</v>
      </c>
      <c r="AQ70" s="2">
        <f t="shared" si="57"/>
        <v>873.48395517883068</v>
      </c>
      <c r="AR70" s="2">
        <f t="shared" si="58"/>
        <v>887.82016975972044</v>
      </c>
      <c r="AS70" s="2">
        <f t="shared" si="59"/>
        <v>901.27707289283796</v>
      </c>
      <c r="AT70" s="2">
        <f t="shared" si="60"/>
        <v>913.83797224097941</v>
      </c>
      <c r="AU70" s="2">
        <f t="shared" si="61"/>
        <v>925.49134318358585</v>
      </c>
      <c r="AV70" s="2">
        <f t="shared" si="62"/>
        <v>936.23089676171173</v>
      </c>
      <c r="AW70" s="2">
        <f t="shared" si="63"/>
        <v>946.0556231317006</v>
      </c>
      <c r="AX70" s="2">
        <f t="shared" si="64"/>
        <v>954.96981518881273</v>
      </c>
      <c r="AY70" s="2">
        <f t="shared" si="65"/>
        <v>962.98307839813378</v>
      </c>
      <c r="AZ70" s="2">
        <f t="shared" si="66"/>
        <v>970.11033465946286</v>
      </c>
      <c r="BA70" s="2">
        <f t="shared" si="67"/>
        <v>976.37183048817531</v>
      </c>
      <c r="BB70" s="2">
        <f t="shared" si="68"/>
        <v>981.79316334994837</v>
      </c>
      <c r="BC70" s="2">
        <f t="shared" si="69"/>
        <v>986.40534542182945</v>
      </c>
      <c r="BD70" s="2">
        <f t="shared" si="70"/>
        <v>990.2449328284996</v>
      </c>
      <c r="BE70" s="2">
        <f t="shared" si="71"/>
        <v>993.3542634438669</v>
      </c>
      <c r="BF70" s="2">
        <f t="shared" si="72"/>
        <v>995.78187395259022</v>
      </c>
      <c r="BG70" s="2">
        <f t="shared" si="73"/>
        <v>997.583221975725</v>
      </c>
      <c r="BH70" s="2">
        <f t="shared" si="74"/>
        <v>998.82196196051609</v>
      </c>
      <c r="BI70" s="2">
        <f t="shared" ref="BI70:BI111" si="75">$BI$68-($BI$68*$A13)</f>
        <v>999.57234434498423</v>
      </c>
      <c r="BJ70" s="2">
        <f>$BJ$69-($BJ$69*$A12)</f>
        <v>999.92438713547961</v>
      </c>
      <c r="BK70" s="14">
        <f>BK4</f>
        <v>1000</v>
      </c>
    </row>
    <row r="71" spans="1:85" s="109" customFormat="1" x14ac:dyDescent="0.25">
      <c r="A71" s="97">
        <f>lifetimes!E69</f>
        <v>0.87858984408860807</v>
      </c>
      <c r="B71" s="98"/>
      <c r="C71" s="99">
        <f t="shared" si="17"/>
        <v>61</v>
      </c>
      <c r="D71" s="100">
        <f t="shared" si="18"/>
        <v>30.352538977847985</v>
      </c>
      <c r="E71" s="101">
        <f t="shared" si="19"/>
        <v>66.207233222918092</v>
      </c>
      <c r="F71" s="101">
        <f t="shared" si="20"/>
        <v>108.07648301797644</v>
      </c>
      <c r="G71" s="101">
        <f t="shared" si="21"/>
        <v>156.48279095643102</v>
      </c>
      <c r="H71" s="102">
        <f t="shared" si="22"/>
        <v>169.56393434342556</v>
      </c>
      <c r="I71" s="102">
        <f t="shared" si="23"/>
        <v>183.34912277276749</v>
      </c>
      <c r="J71" s="103">
        <f t="shared" si="24"/>
        <v>197.8385423963955</v>
      </c>
      <c r="K71" s="104">
        <f t="shared" si="25"/>
        <v>213.02865596534139</v>
      </c>
      <c r="L71" s="102">
        <f t="shared" si="26"/>
        <v>228.91203490916701</v>
      </c>
      <c r="M71" s="105">
        <f t="shared" si="27"/>
        <v>245.47722098977727</v>
      </c>
      <c r="N71" s="105">
        <f t="shared" si="28"/>
        <v>262.70862044330647</v>
      </c>
      <c r="O71" s="105">
        <f t="shared" si="29"/>
        <v>280.58643318406257</v>
      </c>
      <c r="P71" s="106">
        <f t="shared" si="30"/>
        <v>299.08661925255319</v>
      </c>
      <c r="Q71" s="106">
        <f t="shared" si="31"/>
        <v>318.1809042511527</v>
      </c>
      <c r="R71" s="106">
        <f t="shared" si="32"/>
        <v>337.83682503288492</v>
      </c>
      <c r="S71" s="106">
        <f t="shared" si="33"/>
        <v>358.01781639888588</v>
      </c>
      <c r="T71" s="106">
        <f t="shared" si="34"/>
        <v>378.68333902701727</v>
      </c>
      <c r="U71" s="106">
        <f t="shared" si="35"/>
        <v>399.78904830703073</v>
      </c>
      <c r="V71" s="106">
        <f t="shared" si="36"/>
        <v>421.28700320629378</v>
      </c>
      <c r="W71" s="107">
        <f t="shared" si="37"/>
        <v>443.1259137442305</v>
      </c>
      <c r="X71" s="107">
        <f t="shared" si="38"/>
        <v>465.25142512313903</v>
      </c>
      <c r="Y71" s="107">
        <f t="shared" si="39"/>
        <v>487.60643605752637</v>
      </c>
      <c r="Z71" s="107">
        <f t="shared" si="40"/>
        <v>510.1314483727586</v>
      </c>
      <c r="AA71" s="107">
        <f t="shared" si="41"/>
        <v>532.76494451515282</v>
      </c>
      <c r="AB71" s="107">
        <f t="shared" si="42"/>
        <v>555.44378923743466</v>
      </c>
      <c r="AC71" s="108">
        <f t="shared" si="43"/>
        <v>578.10365140244699</v>
      </c>
      <c r="AD71" s="107">
        <f t="shared" si="44"/>
        <v>600.67944158985279</v>
      </c>
      <c r="AE71" s="108">
        <f t="shared" si="45"/>
        <v>623.10576099974367</v>
      </c>
      <c r="AF71" s="107">
        <f t="shared" si="46"/>
        <v>645.31735702677656</v>
      </c>
      <c r="AG71" s="107">
        <f t="shared" si="47"/>
        <v>667.24958083060835</v>
      </c>
      <c r="AH71" s="108">
        <f t="shared" si="48"/>
        <v>688.83884225358327</v>
      </c>
      <c r="AI71" s="108">
        <f t="shared" si="49"/>
        <v>710.02305753423184</v>
      </c>
      <c r="AJ71" s="107">
        <f t="shared" si="50"/>
        <v>730.7420854333127</v>
      </c>
      <c r="AK71" s="107">
        <f t="shared" si="51"/>
        <v>750.93814762504837</v>
      </c>
      <c r="AL71" s="107">
        <f t="shared" si="52"/>
        <v>770.55622950605812</v>
      </c>
      <c r="AM71" s="107">
        <f t="shared" si="53"/>
        <v>789.54445793385685</v>
      </c>
      <c r="AN71" s="107">
        <f t="shared" si="54"/>
        <v>807.85445282069497</v>
      </c>
      <c r="AO71" s="107">
        <f t="shared" si="55"/>
        <v>825.44164997190671</v>
      </c>
      <c r="AP71" s="107">
        <f t="shared" si="56"/>
        <v>842.26559306585477</v>
      </c>
      <c r="AQ71" s="107">
        <f t="shared" si="57"/>
        <v>858.29019322074191</v>
      </c>
      <c r="AR71" s="107">
        <f t="shared" si="58"/>
        <v>873.48395517883068</v>
      </c>
      <c r="AS71" s="107">
        <f t="shared" si="59"/>
        <v>887.82016975972044</v>
      </c>
      <c r="AT71" s="107">
        <f t="shared" si="60"/>
        <v>901.27707289283796</v>
      </c>
      <c r="AU71" s="107">
        <f t="shared" si="61"/>
        <v>913.83797224097941</v>
      </c>
      <c r="AV71" s="107">
        <f t="shared" si="62"/>
        <v>925.49134318358585</v>
      </c>
      <c r="AW71" s="107">
        <f t="shared" si="63"/>
        <v>936.23089676171173</v>
      </c>
      <c r="AX71" s="107">
        <f t="shared" si="64"/>
        <v>946.0556231317006</v>
      </c>
      <c r="AY71" s="107">
        <f t="shared" si="65"/>
        <v>954.96981518881273</v>
      </c>
      <c r="AZ71" s="107">
        <f t="shared" si="66"/>
        <v>962.98307839813378</v>
      </c>
      <c r="BA71" s="107">
        <f t="shared" si="67"/>
        <v>970.11033465946286</v>
      </c>
      <c r="BB71" s="107">
        <f t="shared" si="68"/>
        <v>976.37183048817531</v>
      </c>
      <c r="BC71" s="107">
        <f t="shared" si="69"/>
        <v>981.79316334994837</v>
      </c>
      <c r="BD71" s="107">
        <f t="shared" si="70"/>
        <v>986.40534542182945</v>
      </c>
      <c r="BE71" s="107">
        <f t="shared" si="71"/>
        <v>990.2449328284996</v>
      </c>
      <c r="BF71" s="107">
        <f t="shared" si="72"/>
        <v>993.3542634438669</v>
      </c>
      <c r="BG71" s="107">
        <f t="shared" si="73"/>
        <v>995.78187395259022</v>
      </c>
      <c r="BH71" s="107">
        <f t="shared" si="74"/>
        <v>997.583221975725</v>
      </c>
      <c r="BI71" s="107">
        <f t="shared" si="75"/>
        <v>998.82196196051609</v>
      </c>
      <c r="BJ71" s="107">
        <f t="shared" ref="BJ71:BJ111" si="76">$BJ$69-($BJ$69*$A13)</f>
        <v>999.57234434498423</v>
      </c>
      <c r="BK71" s="107">
        <f>$BK$70-($BK$70*$A12)</f>
        <v>999.92438713547961</v>
      </c>
      <c r="BL71" s="134">
        <f>BL4</f>
        <v>1000</v>
      </c>
      <c r="BU71" s="127"/>
    </row>
    <row r="72" spans="1:85" s="51" customFormat="1" x14ac:dyDescent="0.25">
      <c r="A72" s="110">
        <f>lifetimes!E70</f>
        <v>0.88892387943131401</v>
      </c>
      <c r="B72" s="111"/>
      <c r="C72" s="93">
        <f t="shared" si="17"/>
        <v>62</v>
      </c>
      <c r="D72" s="76">
        <f t="shared" si="18"/>
        <v>27.769030142171488</v>
      </c>
      <c r="E72" s="77">
        <f t="shared" si="19"/>
        <v>60.70507795569597</v>
      </c>
      <c r="F72" s="77">
        <f t="shared" si="20"/>
        <v>99.310849834377109</v>
      </c>
      <c r="G72" s="77">
        <f t="shared" si="21"/>
        <v>144.10197735730185</v>
      </c>
      <c r="H72" s="78">
        <f t="shared" si="22"/>
        <v>156.48279095643102</v>
      </c>
      <c r="I72" s="78">
        <f t="shared" si="23"/>
        <v>169.56393434342556</v>
      </c>
      <c r="J72" s="79">
        <f t="shared" si="24"/>
        <v>183.34912277276749</v>
      </c>
      <c r="K72" s="80">
        <f t="shared" si="25"/>
        <v>197.8385423963955</v>
      </c>
      <c r="L72" s="78">
        <f t="shared" si="26"/>
        <v>213.02865596534139</v>
      </c>
      <c r="M72" s="94">
        <f t="shared" si="27"/>
        <v>228.91203490916701</v>
      </c>
      <c r="N72" s="94">
        <f t="shared" si="28"/>
        <v>245.47722098977727</v>
      </c>
      <c r="O72" s="94">
        <f t="shared" si="29"/>
        <v>262.70862044330647</v>
      </c>
      <c r="P72" s="81">
        <f t="shared" si="30"/>
        <v>280.58643318406257</v>
      </c>
      <c r="Q72" s="81">
        <f t="shared" si="31"/>
        <v>299.08661925255319</v>
      </c>
      <c r="R72" s="81">
        <f t="shared" si="32"/>
        <v>318.1809042511527</v>
      </c>
      <c r="S72" s="81">
        <f t="shared" si="33"/>
        <v>337.83682503288492</v>
      </c>
      <c r="T72" s="81">
        <f t="shared" si="34"/>
        <v>358.01781639888588</v>
      </c>
      <c r="U72" s="81">
        <f t="shared" si="35"/>
        <v>378.68333902701727</v>
      </c>
      <c r="V72" s="81">
        <f t="shared" si="36"/>
        <v>399.78904830703073</v>
      </c>
      <c r="W72" s="95">
        <f t="shared" si="37"/>
        <v>421.28700320629378</v>
      </c>
      <c r="X72" s="95">
        <f t="shared" si="38"/>
        <v>443.1259137442305</v>
      </c>
      <c r="Y72" s="95">
        <f t="shared" si="39"/>
        <v>465.25142512313903</v>
      </c>
      <c r="Z72" s="95">
        <f t="shared" si="40"/>
        <v>487.60643605752637</v>
      </c>
      <c r="AA72" s="95">
        <f t="shared" si="41"/>
        <v>510.1314483727586</v>
      </c>
      <c r="AB72" s="95">
        <f t="shared" si="42"/>
        <v>532.76494451515282</v>
      </c>
      <c r="AC72" s="112">
        <f t="shared" si="43"/>
        <v>555.44378923743466</v>
      </c>
      <c r="AD72" s="95">
        <f t="shared" si="44"/>
        <v>578.10365140244699</v>
      </c>
      <c r="AE72" s="112">
        <f t="shared" si="45"/>
        <v>600.67944158985279</v>
      </c>
      <c r="AF72" s="95">
        <f t="shared" si="46"/>
        <v>623.10576099974367</v>
      </c>
      <c r="AG72" s="95">
        <f t="shared" si="47"/>
        <v>645.31735702677656</v>
      </c>
      <c r="AH72" s="112">
        <f t="shared" si="48"/>
        <v>667.24958083060835</v>
      </c>
      <c r="AI72" s="112">
        <f t="shared" si="49"/>
        <v>688.83884225358327</v>
      </c>
      <c r="AJ72" s="95">
        <f t="shared" si="50"/>
        <v>710.02305753423184</v>
      </c>
      <c r="AK72" s="95">
        <f t="shared" si="51"/>
        <v>730.7420854333127</v>
      </c>
      <c r="AL72" s="95">
        <f t="shared" si="52"/>
        <v>750.93814762504837</v>
      </c>
      <c r="AM72" s="95">
        <f t="shared" si="53"/>
        <v>770.55622950605812</v>
      </c>
      <c r="AN72" s="95">
        <f t="shared" si="54"/>
        <v>789.54445793385685</v>
      </c>
      <c r="AO72" s="95">
        <f t="shared" si="55"/>
        <v>807.85445282069497</v>
      </c>
      <c r="AP72" s="95">
        <f t="shared" si="56"/>
        <v>825.44164997190671</v>
      </c>
      <c r="AQ72" s="95">
        <f t="shared" si="57"/>
        <v>842.26559306585477</v>
      </c>
      <c r="AR72" s="95">
        <f t="shared" si="58"/>
        <v>858.29019322074191</v>
      </c>
      <c r="AS72" s="95">
        <f t="shared" si="59"/>
        <v>873.48395517883068</v>
      </c>
      <c r="AT72" s="95">
        <f t="shared" si="60"/>
        <v>887.82016975972044</v>
      </c>
      <c r="AU72" s="95">
        <f t="shared" si="61"/>
        <v>901.27707289283796</v>
      </c>
      <c r="AV72" s="95">
        <f t="shared" si="62"/>
        <v>913.83797224097941</v>
      </c>
      <c r="AW72" s="95">
        <f t="shared" si="63"/>
        <v>925.49134318358585</v>
      </c>
      <c r="AX72" s="95">
        <f t="shared" si="64"/>
        <v>936.23089676171173</v>
      </c>
      <c r="AY72" s="95">
        <f t="shared" si="65"/>
        <v>946.0556231317006</v>
      </c>
      <c r="AZ72" s="95">
        <f t="shared" si="66"/>
        <v>954.96981518881273</v>
      </c>
      <c r="BA72" s="95">
        <f t="shared" si="67"/>
        <v>962.98307839813378</v>
      </c>
      <c r="BB72" s="95">
        <f t="shared" si="68"/>
        <v>970.11033465946286</v>
      </c>
      <c r="BC72" s="95">
        <f t="shared" si="69"/>
        <v>976.37183048817531</v>
      </c>
      <c r="BD72" s="95">
        <f t="shared" si="70"/>
        <v>981.79316334994837</v>
      </c>
      <c r="BE72" s="95">
        <f t="shared" si="71"/>
        <v>986.40534542182945</v>
      </c>
      <c r="BF72" s="95">
        <f t="shared" si="72"/>
        <v>990.2449328284996</v>
      </c>
      <c r="BG72" s="95">
        <f t="shared" si="73"/>
        <v>993.3542634438669</v>
      </c>
      <c r="BH72" s="95">
        <f t="shared" si="74"/>
        <v>995.78187395259022</v>
      </c>
      <c r="BI72" s="95">
        <f t="shared" si="75"/>
        <v>997.583221975725</v>
      </c>
      <c r="BJ72" s="95">
        <f t="shared" si="76"/>
        <v>998.82196196051609</v>
      </c>
      <c r="BK72" s="95">
        <f t="shared" ref="BK72:BK111" si="77">$BK$70-($BK$70*$A13)</f>
        <v>999.57234434498423</v>
      </c>
      <c r="BL72" s="135">
        <f>$BL$71-($BL$71*$A12)</f>
        <v>999.92438713547961</v>
      </c>
      <c r="BM72" s="75">
        <f>BM4</f>
        <v>1006.0677183694022</v>
      </c>
      <c r="BU72" s="131"/>
    </row>
    <row r="73" spans="1:85" s="51" customFormat="1" x14ac:dyDescent="0.25">
      <c r="A73" s="110">
        <f>lifetimes!E71</f>
        <v>0.89860312331963943</v>
      </c>
      <c r="B73" s="111"/>
      <c r="C73" s="93">
        <f t="shared" si="17"/>
        <v>63</v>
      </c>
      <c r="D73" s="76">
        <f t="shared" si="18"/>
        <v>25.349219170090151</v>
      </c>
      <c r="E73" s="77">
        <f t="shared" si="19"/>
        <v>55.538060284342976</v>
      </c>
      <c r="F73" s="77">
        <f t="shared" si="20"/>
        <v>91.057616933543954</v>
      </c>
      <c r="G73" s="77">
        <f t="shared" si="21"/>
        <v>132.41446644583618</v>
      </c>
      <c r="H73" s="78">
        <f t="shared" si="22"/>
        <v>144.10197735730185</v>
      </c>
      <c r="I73" s="78">
        <f t="shared" si="23"/>
        <v>156.48279095643102</v>
      </c>
      <c r="J73" s="79">
        <f t="shared" si="24"/>
        <v>169.56393434342556</v>
      </c>
      <c r="K73" s="80">
        <f t="shared" si="25"/>
        <v>183.34912277276749</v>
      </c>
      <c r="L73" s="78">
        <f t="shared" si="26"/>
        <v>197.8385423963955</v>
      </c>
      <c r="M73" s="94">
        <f t="shared" si="27"/>
        <v>213.02865596534139</v>
      </c>
      <c r="N73" s="94">
        <f t="shared" si="28"/>
        <v>228.91203490916701</v>
      </c>
      <c r="O73" s="94">
        <f t="shared" si="29"/>
        <v>245.47722098977727</v>
      </c>
      <c r="P73" s="81">
        <f t="shared" si="30"/>
        <v>262.70862044330647</v>
      </c>
      <c r="Q73" s="81">
        <f t="shared" si="31"/>
        <v>280.58643318406257</v>
      </c>
      <c r="R73" s="81">
        <f t="shared" si="32"/>
        <v>299.08661925255319</v>
      </c>
      <c r="S73" s="81">
        <f t="shared" si="33"/>
        <v>318.1809042511527</v>
      </c>
      <c r="T73" s="81">
        <f t="shared" si="34"/>
        <v>337.83682503288492</v>
      </c>
      <c r="U73" s="81">
        <f t="shared" si="35"/>
        <v>358.01781639888588</v>
      </c>
      <c r="V73" s="81">
        <f t="shared" si="36"/>
        <v>378.68333902701727</v>
      </c>
      <c r="W73" s="95">
        <f t="shared" si="37"/>
        <v>399.78904830703073</v>
      </c>
      <c r="X73" s="95">
        <f t="shared" si="38"/>
        <v>421.28700320629378</v>
      </c>
      <c r="Y73" s="95">
        <f t="shared" si="39"/>
        <v>443.1259137442305</v>
      </c>
      <c r="Z73" s="95">
        <f t="shared" si="40"/>
        <v>465.25142512313903</v>
      </c>
      <c r="AA73" s="95">
        <f t="shared" si="41"/>
        <v>487.60643605752637</v>
      </c>
      <c r="AB73" s="95">
        <f t="shared" si="42"/>
        <v>510.1314483727586</v>
      </c>
      <c r="AC73" s="112">
        <f t="shared" si="43"/>
        <v>532.76494451515282</v>
      </c>
      <c r="AD73" s="95">
        <f t="shared" si="44"/>
        <v>555.44378923743466</v>
      </c>
      <c r="AE73" s="112">
        <f t="shared" si="45"/>
        <v>578.10365140244699</v>
      </c>
      <c r="AF73" s="95">
        <f t="shared" si="46"/>
        <v>600.67944158985279</v>
      </c>
      <c r="AG73" s="95">
        <f t="shared" si="47"/>
        <v>623.10576099974367</v>
      </c>
      <c r="AH73" s="112">
        <f t="shared" si="48"/>
        <v>645.31735702677656</v>
      </c>
      <c r="AI73" s="112">
        <f t="shared" si="49"/>
        <v>667.24958083060835</v>
      </c>
      <c r="AJ73" s="95">
        <f t="shared" si="50"/>
        <v>688.83884225358327</v>
      </c>
      <c r="AK73" s="95">
        <f t="shared" si="51"/>
        <v>710.02305753423184</v>
      </c>
      <c r="AL73" s="95">
        <f t="shared" si="52"/>
        <v>730.7420854333127</v>
      </c>
      <c r="AM73" s="95">
        <f t="shared" si="53"/>
        <v>750.93814762504837</v>
      </c>
      <c r="AN73" s="95">
        <f t="shared" si="54"/>
        <v>770.55622950605812</v>
      </c>
      <c r="AO73" s="95">
        <f t="shared" si="55"/>
        <v>789.54445793385685</v>
      </c>
      <c r="AP73" s="95">
        <f t="shared" si="56"/>
        <v>807.85445282069497</v>
      </c>
      <c r="AQ73" s="95">
        <f t="shared" si="57"/>
        <v>825.44164997190671</v>
      </c>
      <c r="AR73" s="95">
        <f t="shared" si="58"/>
        <v>842.26559306585477</v>
      </c>
      <c r="AS73" s="95">
        <f t="shared" si="59"/>
        <v>858.29019322074191</v>
      </c>
      <c r="AT73" s="95">
        <f t="shared" si="60"/>
        <v>873.48395517883068</v>
      </c>
      <c r="AU73" s="95">
        <f t="shared" si="61"/>
        <v>887.82016975972044</v>
      </c>
      <c r="AV73" s="95">
        <f t="shared" si="62"/>
        <v>901.27707289283796</v>
      </c>
      <c r="AW73" s="95">
        <f t="shared" si="63"/>
        <v>913.83797224097941</v>
      </c>
      <c r="AX73" s="95">
        <f t="shared" si="64"/>
        <v>925.49134318358585</v>
      </c>
      <c r="AY73" s="95">
        <f t="shared" si="65"/>
        <v>936.23089676171173</v>
      </c>
      <c r="AZ73" s="95">
        <f t="shared" si="66"/>
        <v>946.0556231317006</v>
      </c>
      <c r="BA73" s="95">
        <f t="shared" si="67"/>
        <v>954.96981518881273</v>
      </c>
      <c r="BB73" s="95">
        <f t="shared" si="68"/>
        <v>962.98307839813378</v>
      </c>
      <c r="BC73" s="95">
        <f t="shared" si="69"/>
        <v>970.11033465946286</v>
      </c>
      <c r="BD73" s="95">
        <f t="shared" si="70"/>
        <v>976.37183048817531</v>
      </c>
      <c r="BE73" s="95">
        <f t="shared" si="71"/>
        <v>981.79316334994837</v>
      </c>
      <c r="BF73" s="95">
        <f t="shared" si="72"/>
        <v>986.40534542182945</v>
      </c>
      <c r="BG73" s="95">
        <f t="shared" si="73"/>
        <v>990.2449328284996</v>
      </c>
      <c r="BH73" s="95">
        <f t="shared" si="74"/>
        <v>993.3542634438669</v>
      </c>
      <c r="BI73" s="95">
        <f t="shared" si="75"/>
        <v>995.78187395259022</v>
      </c>
      <c r="BJ73" s="95">
        <f t="shared" si="76"/>
        <v>997.583221975725</v>
      </c>
      <c r="BK73" s="95">
        <f t="shared" si="77"/>
        <v>998.82196196051609</v>
      </c>
      <c r="BL73" s="135">
        <f t="shared" ref="BL73:BL111" si="78">$BL$71-($BL$71*$A13)</f>
        <v>999.57234434498423</v>
      </c>
      <c r="BM73" s="95">
        <f>$BM$72-($BM$72*$A12)</f>
        <v>1005.9916467073148</v>
      </c>
      <c r="BN73" s="75">
        <f>BN4</f>
        <v>1010.3151212279832</v>
      </c>
      <c r="BU73" s="131"/>
    </row>
    <row r="74" spans="1:85" s="51" customFormat="1" x14ac:dyDescent="0.25">
      <c r="A74" s="110">
        <f>lifetimes!E72</f>
        <v>0.90764534542306219</v>
      </c>
      <c r="B74" s="111"/>
      <c r="C74" s="93">
        <f t="shared" si="17"/>
        <v>64</v>
      </c>
      <c r="D74" s="76">
        <f t="shared" si="18"/>
        <v>23.088663644234458</v>
      </c>
      <c r="E74" s="77">
        <f t="shared" si="19"/>
        <v>50.698438340180303</v>
      </c>
      <c r="F74" s="77">
        <f t="shared" si="20"/>
        <v>83.307090426514492</v>
      </c>
      <c r="G74" s="77">
        <f t="shared" si="21"/>
        <v>121.41015591139194</v>
      </c>
      <c r="H74" s="78">
        <f t="shared" si="22"/>
        <v>132.41446644583618</v>
      </c>
      <c r="I74" s="78">
        <f t="shared" si="23"/>
        <v>144.10197735730185</v>
      </c>
      <c r="J74" s="79">
        <f t="shared" si="24"/>
        <v>156.48279095643102</v>
      </c>
      <c r="K74" s="80">
        <f t="shared" si="25"/>
        <v>169.56393434342556</v>
      </c>
      <c r="L74" s="78">
        <f t="shared" si="26"/>
        <v>183.34912277276749</v>
      </c>
      <c r="M74" s="94">
        <f t="shared" si="27"/>
        <v>197.8385423963955</v>
      </c>
      <c r="N74" s="94">
        <f t="shared" si="28"/>
        <v>213.02865596534139</v>
      </c>
      <c r="O74" s="94">
        <f t="shared" si="29"/>
        <v>228.91203490916701</v>
      </c>
      <c r="P74" s="81">
        <f t="shared" si="30"/>
        <v>245.47722098977727</v>
      </c>
      <c r="Q74" s="81">
        <f t="shared" si="31"/>
        <v>262.70862044330647</v>
      </c>
      <c r="R74" s="81">
        <f t="shared" si="32"/>
        <v>280.58643318406257</v>
      </c>
      <c r="S74" s="81">
        <f t="shared" si="33"/>
        <v>299.08661925255319</v>
      </c>
      <c r="T74" s="81">
        <f t="shared" si="34"/>
        <v>318.1809042511527</v>
      </c>
      <c r="U74" s="81">
        <f t="shared" si="35"/>
        <v>337.83682503288492</v>
      </c>
      <c r="V74" s="81">
        <f t="shared" si="36"/>
        <v>358.01781639888588</v>
      </c>
      <c r="W74" s="95">
        <f t="shared" si="37"/>
        <v>378.68333902701727</v>
      </c>
      <c r="X74" s="95">
        <f t="shared" si="38"/>
        <v>399.78904830703073</v>
      </c>
      <c r="Y74" s="95">
        <f t="shared" si="39"/>
        <v>421.28700320629378</v>
      </c>
      <c r="Z74" s="95">
        <f t="shared" si="40"/>
        <v>443.1259137442305</v>
      </c>
      <c r="AA74" s="95">
        <f t="shared" si="41"/>
        <v>465.25142512313903</v>
      </c>
      <c r="AB74" s="95">
        <f t="shared" si="42"/>
        <v>487.60643605752637</v>
      </c>
      <c r="AC74" s="112">
        <f t="shared" si="43"/>
        <v>510.1314483727586</v>
      </c>
      <c r="AD74" s="95">
        <f t="shared" si="44"/>
        <v>532.76494451515282</v>
      </c>
      <c r="AE74" s="112">
        <f t="shared" si="45"/>
        <v>555.44378923743466</v>
      </c>
      <c r="AF74" s="95">
        <f t="shared" si="46"/>
        <v>578.10365140244699</v>
      </c>
      <c r="AG74" s="95">
        <f t="shared" si="47"/>
        <v>600.67944158985279</v>
      </c>
      <c r="AH74" s="112">
        <f t="shared" si="48"/>
        <v>623.10576099974367</v>
      </c>
      <c r="AI74" s="112">
        <f t="shared" si="49"/>
        <v>645.31735702677656</v>
      </c>
      <c r="AJ74" s="95">
        <f t="shared" si="50"/>
        <v>667.24958083060835</v>
      </c>
      <c r="AK74" s="95">
        <f t="shared" si="51"/>
        <v>688.83884225358327</v>
      </c>
      <c r="AL74" s="95">
        <f t="shared" si="52"/>
        <v>710.02305753423184</v>
      </c>
      <c r="AM74" s="95">
        <f t="shared" si="53"/>
        <v>730.7420854333127</v>
      </c>
      <c r="AN74" s="95">
        <f t="shared" si="54"/>
        <v>750.93814762504837</v>
      </c>
      <c r="AO74" s="95">
        <f t="shared" si="55"/>
        <v>770.55622950605812</v>
      </c>
      <c r="AP74" s="95">
        <f t="shared" si="56"/>
        <v>789.54445793385685</v>
      </c>
      <c r="AQ74" s="95">
        <f t="shared" si="57"/>
        <v>807.85445282069497</v>
      </c>
      <c r="AR74" s="95">
        <f t="shared" si="58"/>
        <v>825.44164997190671</v>
      </c>
      <c r="AS74" s="95">
        <f t="shared" si="59"/>
        <v>842.26559306585477</v>
      </c>
      <c r="AT74" s="95">
        <f t="shared" si="60"/>
        <v>858.29019322074191</v>
      </c>
      <c r="AU74" s="95">
        <f t="shared" si="61"/>
        <v>873.48395517883068</v>
      </c>
      <c r="AV74" s="95">
        <f t="shared" si="62"/>
        <v>887.82016975972044</v>
      </c>
      <c r="AW74" s="95">
        <f t="shared" si="63"/>
        <v>901.27707289283796</v>
      </c>
      <c r="AX74" s="95">
        <f t="shared" si="64"/>
        <v>913.83797224097941</v>
      </c>
      <c r="AY74" s="95">
        <f t="shared" si="65"/>
        <v>925.49134318358585</v>
      </c>
      <c r="AZ74" s="95">
        <f t="shared" si="66"/>
        <v>936.23089676171173</v>
      </c>
      <c r="BA74" s="95">
        <f t="shared" si="67"/>
        <v>946.0556231317006</v>
      </c>
      <c r="BB74" s="95">
        <f t="shared" si="68"/>
        <v>954.96981518881273</v>
      </c>
      <c r="BC74" s="95">
        <f t="shared" si="69"/>
        <v>962.98307839813378</v>
      </c>
      <c r="BD74" s="95">
        <f t="shared" si="70"/>
        <v>970.11033465946286</v>
      </c>
      <c r="BE74" s="95">
        <f t="shared" si="71"/>
        <v>976.37183048817531</v>
      </c>
      <c r="BF74" s="95">
        <f t="shared" si="72"/>
        <v>981.79316334994837</v>
      </c>
      <c r="BG74" s="95">
        <f t="shared" si="73"/>
        <v>986.40534542182945</v>
      </c>
      <c r="BH74" s="95">
        <f t="shared" si="74"/>
        <v>990.2449328284996</v>
      </c>
      <c r="BI74" s="95">
        <f t="shared" si="75"/>
        <v>993.3542634438669</v>
      </c>
      <c r="BJ74" s="95">
        <f t="shared" si="76"/>
        <v>995.78187395259022</v>
      </c>
      <c r="BK74" s="95">
        <f t="shared" si="77"/>
        <v>997.583221975725</v>
      </c>
      <c r="BL74" s="135">
        <f t="shared" si="78"/>
        <v>998.82196196051609</v>
      </c>
      <c r="BM74" s="95">
        <f t="shared" ref="BM74:BM111" si="79">$BM$72-($BM$72*$A13)</f>
        <v>1005.6374678203127</v>
      </c>
      <c r="BN74" s="95">
        <f>$BN$73-($BN$73*$A12)</f>
        <v>1010.238728407599</v>
      </c>
      <c r="BO74" s="75">
        <f>BO4</f>
        <v>1012.1354367388041</v>
      </c>
      <c r="BU74" s="131"/>
    </row>
    <row r="75" spans="1:85" s="51" customFormat="1" x14ac:dyDescent="0.25">
      <c r="A75" s="110">
        <f>lifetimes!E73</f>
        <v>0.91607032403366562</v>
      </c>
      <c r="B75" s="111"/>
      <c r="C75" s="93">
        <f t="shared" si="17"/>
        <v>65</v>
      </c>
      <c r="D75" s="76">
        <f t="shared" si="18"/>
        <v>20.982418991583586</v>
      </c>
      <c r="E75" s="77">
        <f t="shared" si="19"/>
        <v>46.177327288468916</v>
      </c>
      <c r="F75" s="77">
        <f t="shared" si="20"/>
        <v>76.047657510270483</v>
      </c>
      <c r="G75" s="77">
        <f t="shared" si="21"/>
        <v>111.07612056868595</v>
      </c>
      <c r="H75" s="78">
        <f t="shared" si="22"/>
        <v>121.41015591139194</v>
      </c>
      <c r="I75" s="78">
        <f t="shared" si="23"/>
        <v>132.41446644583618</v>
      </c>
      <c r="J75" s="79">
        <f t="shared" si="24"/>
        <v>144.10197735730185</v>
      </c>
      <c r="K75" s="80">
        <f t="shared" si="25"/>
        <v>156.48279095643102</v>
      </c>
      <c r="L75" s="78">
        <f t="shared" si="26"/>
        <v>169.56393434342556</v>
      </c>
      <c r="M75" s="94">
        <f t="shared" si="27"/>
        <v>183.34912277276749</v>
      </c>
      <c r="N75" s="94">
        <f t="shared" si="28"/>
        <v>197.8385423963955</v>
      </c>
      <c r="O75" s="94">
        <f t="shared" si="29"/>
        <v>213.02865596534139</v>
      </c>
      <c r="P75" s="81">
        <f t="shared" si="30"/>
        <v>228.91203490916701</v>
      </c>
      <c r="Q75" s="81">
        <f t="shared" si="31"/>
        <v>245.47722098977727</v>
      </c>
      <c r="R75" s="81">
        <f t="shared" si="32"/>
        <v>262.70862044330647</v>
      </c>
      <c r="S75" s="81">
        <f t="shared" si="33"/>
        <v>280.58643318406257</v>
      </c>
      <c r="T75" s="81">
        <f t="shared" si="34"/>
        <v>299.08661925255319</v>
      </c>
      <c r="U75" s="81">
        <f t="shared" si="35"/>
        <v>318.1809042511527</v>
      </c>
      <c r="V75" s="81">
        <f t="shared" si="36"/>
        <v>337.83682503288492</v>
      </c>
      <c r="W75" s="95">
        <f t="shared" si="37"/>
        <v>358.01781639888588</v>
      </c>
      <c r="X75" s="95">
        <f t="shared" si="38"/>
        <v>378.68333902701727</v>
      </c>
      <c r="Y75" s="95">
        <f t="shared" si="39"/>
        <v>399.78904830703073</v>
      </c>
      <c r="Z75" s="95">
        <f t="shared" si="40"/>
        <v>421.28700320629378</v>
      </c>
      <c r="AA75" s="95">
        <f t="shared" si="41"/>
        <v>443.1259137442305</v>
      </c>
      <c r="AB75" s="95">
        <f t="shared" si="42"/>
        <v>465.25142512313903</v>
      </c>
      <c r="AC75" s="112">
        <f t="shared" si="43"/>
        <v>487.60643605752637</v>
      </c>
      <c r="AD75" s="95">
        <f t="shared" si="44"/>
        <v>510.1314483727586</v>
      </c>
      <c r="AE75" s="112">
        <f t="shared" si="45"/>
        <v>532.76494451515282</v>
      </c>
      <c r="AF75" s="95">
        <f t="shared" si="46"/>
        <v>555.44378923743466</v>
      </c>
      <c r="AG75" s="95">
        <f t="shared" si="47"/>
        <v>578.10365140244699</v>
      </c>
      <c r="AH75" s="112">
        <f t="shared" si="48"/>
        <v>600.67944158985279</v>
      </c>
      <c r="AI75" s="112">
        <f t="shared" si="49"/>
        <v>623.10576099974367</v>
      </c>
      <c r="AJ75" s="95">
        <f t="shared" si="50"/>
        <v>645.31735702677656</v>
      </c>
      <c r="AK75" s="95">
        <f t="shared" si="51"/>
        <v>667.24958083060835</v>
      </c>
      <c r="AL75" s="95">
        <f t="shared" si="52"/>
        <v>688.83884225358327</v>
      </c>
      <c r="AM75" s="95">
        <f t="shared" si="53"/>
        <v>710.02305753423184</v>
      </c>
      <c r="AN75" s="95">
        <f t="shared" si="54"/>
        <v>730.7420854333127</v>
      </c>
      <c r="AO75" s="95">
        <f t="shared" si="55"/>
        <v>750.93814762504837</v>
      </c>
      <c r="AP75" s="95">
        <f t="shared" si="56"/>
        <v>770.55622950605812</v>
      </c>
      <c r="AQ75" s="95">
        <f t="shared" si="57"/>
        <v>789.54445793385685</v>
      </c>
      <c r="AR75" s="95">
        <f t="shared" si="58"/>
        <v>807.85445282069497</v>
      </c>
      <c r="AS75" s="95">
        <f t="shared" si="59"/>
        <v>825.44164997190671</v>
      </c>
      <c r="AT75" s="95">
        <f t="shared" si="60"/>
        <v>842.26559306585477</v>
      </c>
      <c r="AU75" s="95">
        <f t="shared" si="61"/>
        <v>858.29019322074191</v>
      </c>
      <c r="AV75" s="95">
        <f t="shared" si="62"/>
        <v>873.48395517883068</v>
      </c>
      <c r="AW75" s="95">
        <f t="shared" si="63"/>
        <v>887.82016975972044</v>
      </c>
      <c r="AX75" s="95">
        <f t="shared" si="64"/>
        <v>901.27707289283796</v>
      </c>
      <c r="AY75" s="95">
        <f t="shared" si="65"/>
        <v>913.83797224097941</v>
      </c>
      <c r="AZ75" s="95">
        <f t="shared" si="66"/>
        <v>925.49134318358585</v>
      </c>
      <c r="BA75" s="95">
        <f t="shared" si="67"/>
        <v>936.23089676171173</v>
      </c>
      <c r="BB75" s="95">
        <f t="shared" si="68"/>
        <v>946.0556231317006</v>
      </c>
      <c r="BC75" s="95">
        <f t="shared" si="69"/>
        <v>954.96981518881273</v>
      </c>
      <c r="BD75" s="95">
        <f t="shared" si="70"/>
        <v>962.98307839813378</v>
      </c>
      <c r="BE75" s="95">
        <f t="shared" si="71"/>
        <v>970.11033465946286</v>
      </c>
      <c r="BF75" s="95">
        <f t="shared" si="72"/>
        <v>976.37183048817531</v>
      </c>
      <c r="BG75" s="95">
        <f t="shared" si="73"/>
        <v>981.79316334994837</v>
      </c>
      <c r="BH75" s="95">
        <f t="shared" si="74"/>
        <v>986.40534542182945</v>
      </c>
      <c r="BI75" s="95">
        <f t="shared" si="75"/>
        <v>990.2449328284996</v>
      </c>
      <c r="BJ75" s="95">
        <f t="shared" si="76"/>
        <v>993.3542634438669</v>
      </c>
      <c r="BK75" s="95">
        <f t="shared" si="77"/>
        <v>995.78187395259022</v>
      </c>
      <c r="BL75" s="135">
        <f t="shared" si="78"/>
        <v>997.583221975725</v>
      </c>
      <c r="BM75" s="95">
        <f t="shared" si="79"/>
        <v>1004.8825323268662</v>
      </c>
      <c r="BN75" s="95">
        <f t="shared" ref="BN75:BN111" si="80">$BN$73-($BN$73*$A13)</f>
        <v>1009.8830542530421</v>
      </c>
      <c r="BO75" s="95">
        <f>$BO$74-($BO$74*$A12)</f>
        <v>1012.0589062791496</v>
      </c>
      <c r="BP75" s="75">
        <f>BP4</f>
        <v>1012.1354367388041</v>
      </c>
      <c r="BU75" s="131"/>
    </row>
    <row r="76" spans="1:85" s="51" customFormat="1" x14ac:dyDescent="0.25">
      <c r="A76" s="110">
        <f>lifetimes!E74</f>
        <v>0.92389956754028013</v>
      </c>
      <c r="B76" s="111"/>
      <c r="C76" s="93">
        <f t="shared" si="17"/>
        <v>66</v>
      </c>
      <c r="D76" s="76">
        <f t="shared" si="18"/>
        <v>19.025108114929964</v>
      </c>
      <c r="E76" s="77">
        <f t="shared" si="19"/>
        <v>41.964837983167172</v>
      </c>
      <c r="F76" s="77">
        <f t="shared" si="20"/>
        <v>69.265990932703403</v>
      </c>
      <c r="G76" s="77">
        <f t="shared" si="21"/>
        <v>101.39687668036061</v>
      </c>
      <c r="H76" s="78">
        <f t="shared" si="22"/>
        <v>111.07612056868595</v>
      </c>
      <c r="I76" s="78">
        <f t="shared" si="23"/>
        <v>121.41015591139194</v>
      </c>
      <c r="J76" s="79">
        <f t="shared" si="24"/>
        <v>132.41446644583618</v>
      </c>
      <c r="K76" s="80">
        <f t="shared" si="25"/>
        <v>144.10197735730185</v>
      </c>
      <c r="L76" s="78">
        <f t="shared" si="26"/>
        <v>156.48279095643102</v>
      </c>
      <c r="M76" s="94">
        <f t="shared" si="27"/>
        <v>169.56393434342556</v>
      </c>
      <c r="N76" s="94">
        <f t="shared" si="28"/>
        <v>183.34912277276749</v>
      </c>
      <c r="O76" s="94">
        <f t="shared" si="29"/>
        <v>197.8385423963955</v>
      </c>
      <c r="P76" s="81">
        <f t="shared" si="30"/>
        <v>213.02865596534139</v>
      </c>
      <c r="Q76" s="81">
        <f t="shared" si="31"/>
        <v>228.91203490916701</v>
      </c>
      <c r="R76" s="81">
        <f t="shared" si="32"/>
        <v>245.47722098977727</v>
      </c>
      <c r="S76" s="81">
        <f t="shared" si="33"/>
        <v>262.70862044330647</v>
      </c>
      <c r="T76" s="81">
        <f t="shared" si="34"/>
        <v>280.58643318406257</v>
      </c>
      <c r="U76" s="81">
        <f t="shared" si="35"/>
        <v>299.08661925255319</v>
      </c>
      <c r="V76" s="81">
        <f t="shared" si="36"/>
        <v>318.1809042511527</v>
      </c>
      <c r="W76" s="95">
        <f t="shared" si="37"/>
        <v>337.83682503288492</v>
      </c>
      <c r="X76" s="95">
        <f t="shared" si="38"/>
        <v>358.01781639888588</v>
      </c>
      <c r="Y76" s="95">
        <f t="shared" si="39"/>
        <v>378.68333902701727</v>
      </c>
      <c r="Z76" s="95">
        <f t="shared" si="40"/>
        <v>399.78904830703073</v>
      </c>
      <c r="AA76" s="95">
        <f t="shared" si="41"/>
        <v>421.28700320629378</v>
      </c>
      <c r="AB76" s="95">
        <f t="shared" si="42"/>
        <v>443.1259137442305</v>
      </c>
      <c r="AC76" s="112">
        <f t="shared" si="43"/>
        <v>465.25142512313903</v>
      </c>
      <c r="AD76" s="95">
        <f t="shared" si="44"/>
        <v>487.60643605752637</v>
      </c>
      <c r="AE76" s="112">
        <f t="shared" si="45"/>
        <v>510.1314483727586</v>
      </c>
      <c r="AF76" s="95">
        <f t="shared" si="46"/>
        <v>532.76494451515282</v>
      </c>
      <c r="AG76" s="95">
        <f t="shared" si="47"/>
        <v>555.44378923743466</v>
      </c>
      <c r="AH76" s="112">
        <f t="shared" si="48"/>
        <v>578.10365140244699</v>
      </c>
      <c r="AI76" s="112">
        <f t="shared" si="49"/>
        <v>600.67944158985279</v>
      </c>
      <c r="AJ76" s="95">
        <f t="shared" si="50"/>
        <v>623.10576099974367</v>
      </c>
      <c r="AK76" s="95">
        <f t="shared" si="51"/>
        <v>645.31735702677656</v>
      </c>
      <c r="AL76" s="95">
        <f t="shared" si="52"/>
        <v>667.24958083060835</v>
      </c>
      <c r="AM76" s="95">
        <f t="shared" si="53"/>
        <v>688.83884225358327</v>
      </c>
      <c r="AN76" s="95">
        <f t="shared" si="54"/>
        <v>710.02305753423184</v>
      </c>
      <c r="AO76" s="95">
        <f t="shared" si="55"/>
        <v>730.7420854333127</v>
      </c>
      <c r="AP76" s="95">
        <f t="shared" si="56"/>
        <v>750.93814762504837</v>
      </c>
      <c r="AQ76" s="95">
        <f t="shared" si="57"/>
        <v>770.55622950605812</v>
      </c>
      <c r="AR76" s="95">
        <f t="shared" si="58"/>
        <v>789.54445793385685</v>
      </c>
      <c r="AS76" s="95">
        <f t="shared" si="59"/>
        <v>807.85445282069497</v>
      </c>
      <c r="AT76" s="95">
        <f t="shared" si="60"/>
        <v>825.44164997190671</v>
      </c>
      <c r="AU76" s="95">
        <f t="shared" si="61"/>
        <v>842.26559306585477</v>
      </c>
      <c r="AV76" s="95">
        <f t="shared" si="62"/>
        <v>858.29019322074191</v>
      </c>
      <c r="AW76" s="95">
        <f t="shared" si="63"/>
        <v>873.48395517883068</v>
      </c>
      <c r="AX76" s="95">
        <f t="shared" si="64"/>
        <v>887.82016975972044</v>
      </c>
      <c r="AY76" s="95">
        <f t="shared" si="65"/>
        <v>901.27707289283796</v>
      </c>
      <c r="AZ76" s="95">
        <f t="shared" si="66"/>
        <v>913.83797224097941</v>
      </c>
      <c r="BA76" s="95">
        <f t="shared" si="67"/>
        <v>925.49134318358585</v>
      </c>
      <c r="BB76" s="95">
        <f t="shared" si="68"/>
        <v>936.23089676171173</v>
      </c>
      <c r="BC76" s="95">
        <f t="shared" si="69"/>
        <v>946.0556231317006</v>
      </c>
      <c r="BD76" s="95">
        <f t="shared" si="70"/>
        <v>954.96981518881273</v>
      </c>
      <c r="BE76" s="95">
        <f t="shared" si="71"/>
        <v>962.98307839813378</v>
      </c>
      <c r="BF76" s="95">
        <f t="shared" si="72"/>
        <v>970.11033465946286</v>
      </c>
      <c r="BG76" s="95">
        <f t="shared" si="73"/>
        <v>976.37183048817531</v>
      </c>
      <c r="BH76" s="95">
        <f t="shared" si="74"/>
        <v>981.79316334994837</v>
      </c>
      <c r="BI76" s="95">
        <f t="shared" si="75"/>
        <v>986.40534542182945</v>
      </c>
      <c r="BJ76" s="95">
        <f t="shared" si="76"/>
        <v>990.2449328284996</v>
      </c>
      <c r="BK76" s="95">
        <f t="shared" si="77"/>
        <v>993.3542634438669</v>
      </c>
      <c r="BL76" s="135">
        <f t="shared" si="78"/>
        <v>995.78187395259022</v>
      </c>
      <c r="BM76" s="95">
        <f t="shared" si="79"/>
        <v>1003.6362760167145</v>
      </c>
      <c r="BN76" s="95">
        <f t="shared" si="80"/>
        <v>1009.1249315833109</v>
      </c>
      <c r="BO76" s="95">
        <f t="shared" ref="BO76:BO111" si="81">$BO$74-($BO$74*$A13)</f>
        <v>1011.7025912956408</v>
      </c>
      <c r="BP76" s="95">
        <f>$BP$75-($BP$75*$A12)</f>
        <v>1012.0589062791496</v>
      </c>
      <c r="BQ76" s="75">
        <f>BQ4</f>
        <v>1009.7083493910428</v>
      </c>
      <c r="BU76" s="131"/>
    </row>
    <row r="77" spans="1:85" s="51" customFormat="1" x14ac:dyDescent="0.25">
      <c r="A77" s="110">
        <f>lifetimes!E75</f>
        <v>0.93115603797679913</v>
      </c>
      <c r="B77" s="111"/>
      <c r="C77" s="93">
        <f t="shared" ref="C77:C111" si="82">C76+1</f>
        <v>67</v>
      </c>
      <c r="D77" s="76">
        <f t="shared" ref="D77:D111" si="83">$D$11-($D$11*A77)</f>
        <v>17.210990505800225</v>
      </c>
      <c r="E77" s="77">
        <f t="shared" si="19"/>
        <v>38.050216229859927</v>
      </c>
      <c r="F77" s="77">
        <f t="shared" si="20"/>
        <v>62.947256974750758</v>
      </c>
      <c r="G77" s="77">
        <f t="shared" si="21"/>
        <v>92.354654576937833</v>
      </c>
      <c r="H77" s="78">
        <f t="shared" si="22"/>
        <v>101.39687668036061</v>
      </c>
      <c r="I77" s="78">
        <f t="shared" si="23"/>
        <v>111.07612056868595</v>
      </c>
      <c r="J77" s="79">
        <f t="shared" si="24"/>
        <v>121.41015591139194</v>
      </c>
      <c r="K77" s="80">
        <f t="shared" si="25"/>
        <v>132.41446644583618</v>
      </c>
      <c r="L77" s="78">
        <f t="shared" si="26"/>
        <v>144.10197735730185</v>
      </c>
      <c r="M77" s="94">
        <f t="shared" si="27"/>
        <v>156.48279095643102</v>
      </c>
      <c r="N77" s="94">
        <f t="shared" si="28"/>
        <v>169.56393434342556</v>
      </c>
      <c r="O77" s="94">
        <f t="shared" si="29"/>
        <v>183.34912277276749</v>
      </c>
      <c r="P77" s="81">
        <f t="shared" si="30"/>
        <v>197.8385423963955</v>
      </c>
      <c r="Q77" s="81">
        <f t="shared" si="31"/>
        <v>213.02865596534139</v>
      </c>
      <c r="R77" s="81">
        <f t="shared" si="32"/>
        <v>228.91203490916701</v>
      </c>
      <c r="S77" s="81">
        <f t="shared" si="33"/>
        <v>245.47722098977727</v>
      </c>
      <c r="T77" s="81">
        <f t="shared" si="34"/>
        <v>262.70862044330647</v>
      </c>
      <c r="U77" s="81">
        <f t="shared" si="35"/>
        <v>280.58643318406257</v>
      </c>
      <c r="V77" s="81">
        <f t="shared" si="36"/>
        <v>299.08661925255319</v>
      </c>
      <c r="W77" s="95">
        <f t="shared" si="37"/>
        <v>318.1809042511527</v>
      </c>
      <c r="X77" s="95">
        <f t="shared" si="38"/>
        <v>337.83682503288492</v>
      </c>
      <c r="Y77" s="95">
        <f t="shared" si="39"/>
        <v>358.01781639888588</v>
      </c>
      <c r="Z77" s="95">
        <f t="shared" si="40"/>
        <v>378.68333902701727</v>
      </c>
      <c r="AA77" s="95">
        <f t="shared" si="41"/>
        <v>399.78904830703073</v>
      </c>
      <c r="AB77" s="95">
        <f t="shared" si="42"/>
        <v>421.28700320629378</v>
      </c>
      <c r="AC77" s="112">
        <f t="shared" si="43"/>
        <v>443.1259137442305</v>
      </c>
      <c r="AD77" s="95">
        <f t="shared" si="44"/>
        <v>465.25142512313903</v>
      </c>
      <c r="AE77" s="112">
        <f t="shared" si="45"/>
        <v>487.60643605752637</v>
      </c>
      <c r="AF77" s="95">
        <f t="shared" si="46"/>
        <v>510.1314483727586</v>
      </c>
      <c r="AG77" s="95">
        <f t="shared" si="47"/>
        <v>532.76494451515282</v>
      </c>
      <c r="AH77" s="112">
        <f t="shared" si="48"/>
        <v>555.44378923743466</v>
      </c>
      <c r="AI77" s="112">
        <f t="shared" si="49"/>
        <v>578.10365140244699</v>
      </c>
      <c r="AJ77" s="95">
        <f t="shared" si="50"/>
        <v>600.67944158985279</v>
      </c>
      <c r="AK77" s="95">
        <f t="shared" si="51"/>
        <v>623.10576099974367</v>
      </c>
      <c r="AL77" s="95">
        <f t="shared" si="52"/>
        <v>645.31735702677656</v>
      </c>
      <c r="AM77" s="95">
        <f t="shared" si="53"/>
        <v>667.24958083060835</v>
      </c>
      <c r="AN77" s="95">
        <f t="shared" si="54"/>
        <v>688.83884225358327</v>
      </c>
      <c r="AO77" s="95">
        <f t="shared" si="55"/>
        <v>710.02305753423184</v>
      </c>
      <c r="AP77" s="95">
        <f t="shared" si="56"/>
        <v>730.7420854333127</v>
      </c>
      <c r="AQ77" s="95">
        <f t="shared" si="57"/>
        <v>750.93814762504837</v>
      </c>
      <c r="AR77" s="95">
        <f t="shared" si="58"/>
        <v>770.55622950605812</v>
      </c>
      <c r="AS77" s="95">
        <f t="shared" si="59"/>
        <v>789.54445793385685</v>
      </c>
      <c r="AT77" s="95">
        <f t="shared" si="60"/>
        <v>807.85445282069497</v>
      </c>
      <c r="AU77" s="95">
        <f t="shared" si="61"/>
        <v>825.44164997190671</v>
      </c>
      <c r="AV77" s="95">
        <f t="shared" si="62"/>
        <v>842.26559306585477</v>
      </c>
      <c r="AW77" s="95">
        <f t="shared" si="63"/>
        <v>858.29019322074191</v>
      </c>
      <c r="AX77" s="95">
        <f t="shared" si="64"/>
        <v>873.48395517883068</v>
      </c>
      <c r="AY77" s="95">
        <f t="shared" si="65"/>
        <v>887.82016975972044</v>
      </c>
      <c r="AZ77" s="95">
        <f t="shared" si="66"/>
        <v>901.27707289283796</v>
      </c>
      <c r="BA77" s="95">
        <f t="shared" si="67"/>
        <v>913.83797224097941</v>
      </c>
      <c r="BB77" s="95">
        <f t="shared" si="68"/>
        <v>925.49134318358585</v>
      </c>
      <c r="BC77" s="95">
        <f t="shared" si="69"/>
        <v>936.23089676171173</v>
      </c>
      <c r="BD77" s="95">
        <f t="shared" si="70"/>
        <v>946.0556231317006</v>
      </c>
      <c r="BE77" s="95">
        <f t="shared" si="71"/>
        <v>954.96981518881273</v>
      </c>
      <c r="BF77" s="95">
        <f t="shared" si="72"/>
        <v>962.98307839813378</v>
      </c>
      <c r="BG77" s="95">
        <f t="shared" si="73"/>
        <v>970.11033465946286</v>
      </c>
      <c r="BH77" s="95">
        <f t="shared" si="74"/>
        <v>976.37183048817531</v>
      </c>
      <c r="BI77" s="95">
        <f t="shared" si="75"/>
        <v>981.79316334994837</v>
      </c>
      <c r="BJ77" s="95">
        <f t="shared" si="76"/>
        <v>986.40534542182945</v>
      </c>
      <c r="BK77" s="95">
        <f t="shared" si="77"/>
        <v>990.2449328284996</v>
      </c>
      <c r="BL77" s="135">
        <f t="shared" si="78"/>
        <v>993.3542634438669</v>
      </c>
      <c r="BM77" s="95">
        <f t="shared" si="79"/>
        <v>1001.82399792109</v>
      </c>
      <c r="BN77" s="95">
        <f t="shared" si="80"/>
        <v>1007.8734138454067</v>
      </c>
      <c r="BO77" s="95">
        <f t="shared" si="81"/>
        <v>1010.9431026932161</v>
      </c>
      <c r="BP77" s="95">
        <f t="shared" ref="BP77:BP111" si="84">$BP$75-($BP$75*$A13)</f>
        <v>1011.7025912956408</v>
      </c>
      <c r="BQ77" s="95">
        <f>$BQ$76-($BQ$76*$A12)</f>
        <v>1009.6320024504151</v>
      </c>
      <c r="BR77" s="75">
        <f>BR4</f>
        <v>1007.2812620432821</v>
      </c>
      <c r="BU77" s="131"/>
    </row>
    <row r="78" spans="1:85" s="51" customFormat="1" x14ac:dyDescent="0.25">
      <c r="A78" s="110">
        <f>lifetimes!E76</f>
        <v>0.93786387971017238</v>
      </c>
      <c r="B78" s="111"/>
      <c r="C78" s="93">
        <f t="shared" si="82"/>
        <v>68</v>
      </c>
      <c r="D78" s="76">
        <f t="shared" si="83"/>
        <v>15.534030072456915</v>
      </c>
      <c r="E78" s="77">
        <f t="shared" ref="E78:E111" si="85">$E$12-($E$12*A77)</f>
        <v>34.421981011600451</v>
      </c>
      <c r="F78" s="77">
        <f t="shared" si="20"/>
        <v>57.075324344789919</v>
      </c>
      <c r="G78" s="77">
        <f t="shared" si="21"/>
        <v>83.929675966334344</v>
      </c>
      <c r="H78" s="78">
        <f t="shared" si="22"/>
        <v>92.354654576937833</v>
      </c>
      <c r="I78" s="78">
        <f t="shared" si="23"/>
        <v>101.39687668036061</v>
      </c>
      <c r="J78" s="79">
        <f t="shared" si="24"/>
        <v>111.07612056868595</v>
      </c>
      <c r="K78" s="80">
        <f t="shared" si="25"/>
        <v>121.41015591139194</v>
      </c>
      <c r="L78" s="78">
        <f t="shared" si="26"/>
        <v>132.41446644583618</v>
      </c>
      <c r="M78" s="94">
        <f t="shared" si="27"/>
        <v>144.10197735730185</v>
      </c>
      <c r="N78" s="94">
        <f t="shared" si="28"/>
        <v>156.48279095643102</v>
      </c>
      <c r="O78" s="94">
        <f t="shared" si="29"/>
        <v>169.56393434342556</v>
      </c>
      <c r="P78" s="81">
        <f t="shared" si="30"/>
        <v>183.34912277276749</v>
      </c>
      <c r="Q78" s="81">
        <f t="shared" si="31"/>
        <v>197.8385423963955</v>
      </c>
      <c r="R78" s="81">
        <f t="shared" si="32"/>
        <v>213.02865596534139</v>
      </c>
      <c r="S78" s="81">
        <f t="shared" si="33"/>
        <v>228.91203490916701</v>
      </c>
      <c r="T78" s="81">
        <f t="shared" si="34"/>
        <v>245.47722098977727</v>
      </c>
      <c r="U78" s="81">
        <f t="shared" si="35"/>
        <v>262.70862044330647</v>
      </c>
      <c r="V78" s="81">
        <f t="shared" si="36"/>
        <v>280.58643318406257</v>
      </c>
      <c r="W78" s="95">
        <f t="shared" si="37"/>
        <v>299.08661925255319</v>
      </c>
      <c r="X78" s="95">
        <f t="shared" si="38"/>
        <v>318.1809042511527</v>
      </c>
      <c r="Y78" s="95">
        <f t="shared" si="39"/>
        <v>337.83682503288492</v>
      </c>
      <c r="Z78" s="95">
        <f t="shared" si="40"/>
        <v>358.01781639888588</v>
      </c>
      <c r="AA78" s="95">
        <f t="shared" si="41"/>
        <v>378.68333902701727</v>
      </c>
      <c r="AB78" s="95">
        <f t="shared" si="42"/>
        <v>399.78904830703073</v>
      </c>
      <c r="AC78" s="112">
        <f t="shared" si="43"/>
        <v>421.28700320629378</v>
      </c>
      <c r="AD78" s="95">
        <f t="shared" si="44"/>
        <v>443.1259137442305</v>
      </c>
      <c r="AE78" s="112">
        <f t="shared" si="45"/>
        <v>465.25142512313903</v>
      </c>
      <c r="AF78" s="95">
        <f t="shared" si="46"/>
        <v>487.60643605752637</v>
      </c>
      <c r="AG78" s="95">
        <f t="shared" si="47"/>
        <v>510.1314483727586</v>
      </c>
      <c r="AH78" s="112">
        <f t="shared" si="48"/>
        <v>532.76494451515282</v>
      </c>
      <c r="AI78" s="112">
        <f t="shared" si="49"/>
        <v>555.44378923743466</v>
      </c>
      <c r="AJ78" s="95">
        <f t="shared" si="50"/>
        <v>578.10365140244699</v>
      </c>
      <c r="AK78" s="95">
        <f t="shared" si="51"/>
        <v>600.67944158985279</v>
      </c>
      <c r="AL78" s="95">
        <f t="shared" si="52"/>
        <v>623.10576099974367</v>
      </c>
      <c r="AM78" s="95">
        <f t="shared" si="53"/>
        <v>645.31735702677656</v>
      </c>
      <c r="AN78" s="95">
        <f t="shared" si="54"/>
        <v>667.24958083060835</v>
      </c>
      <c r="AO78" s="95">
        <f t="shared" si="55"/>
        <v>688.83884225358327</v>
      </c>
      <c r="AP78" s="95">
        <f t="shared" si="56"/>
        <v>710.02305753423184</v>
      </c>
      <c r="AQ78" s="95">
        <f t="shared" si="57"/>
        <v>730.7420854333127</v>
      </c>
      <c r="AR78" s="95">
        <f t="shared" si="58"/>
        <v>750.93814762504837</v>
      </c>
      <c r="AS78" s="95">
        <f t="shared" si="59"/>
        <v>770.55622950605812</v>
      </c>
      <c r="AT78" s="95">
        <f t="shared" si="60"/>
        <v>789.54445793385685</v>
      </c>
      <c r="AU78" s="95">
        <f t="shared" si="61"/>
        <v>807.85445282069497</v>
      </c>
      <c r="AV78" s="95">
        <f t="shared" si="62"/>
        <v>825.44164997190671</v>
      </c>
      <c r="AW78" s="95">
        <f t="shared" si="63"/>
        <v>842.26559306585477</v>
      </c>
      <c r="AX78" s="95">
        <f t="shared" si="64"/>
        <v>858.29019322074191</v>
      </c>
      <c r="AY78" s="95">
        <f t="shared" si="65"/>
        <v>873.48395517883068</v>
      </c>
      <c r="AZ78" s="95">
        <f t="shared" si="66"/>
        <v>887.82016975972044</v>
      </c>
      <c r="BA78" s="95">
        <f t="shared" si="67"/>
        <v>901.27707289283796</v>
      </c>
      <c r="BB78" s="95">
        <f t="shared" si="68"/>
        <v>913.83797224097941</v>
      </c>
      <c r="BC78" s="95">
        <f t="shared" si="69"/>
        <v>925.49134318358585</v>
      </c>
      <c r="BD78" s="95">
        <f t="shared" si="70"/>
        <v>936.23089676171173</v>
      </c>
      <c r="BE78" s="95">
        <f t="shared" si="71"/>
        <v>946.0556231317006</v>
      </c>
      <c r="BF78" s="95">
        <f t="shared" si="72"/>
        <v>954.96981518881273</v>
      </c>
      <c r="BG78" s="95">
        <f t="shared" si="73"/>
        <v>962.98307839813378</v>
      </c>
      <c r="BH78" s="95">
        <f t="shared" si="74"/>
        <v>970.11033465946286</v>
      </c>
      <c r="BI78" s="95">
        <f t="shared" si="75"/>
        <v>976.37183048817531</v>
      </c>
      <c r="BJ78" s="95">
        <f t="shared" si="76"/>
        <v>981.79316334994837</v>
      </c>
      <c r="BK78" s="95">
        <f t="shared" si="77"/>
        <v>986.40534542182945</v>
      </c>
      <c r="BL78" s="135">
        <f t="shared" si="78"/>
        <v>990.2449328284996</v>
      </c>
      <c r="BM78" s="95">
        <f t="shared" si="79"/>
        <v>999.38165735548921</v>
      </c>
      <c r="BN78" s="95">
        <f t="shared" si="80"/>
        <v>1006.0534846990395</v>
      </c>
      <c r="BO78" s="95">
        <f t="shared" si="81"/>
        <v>1009.6893300577037</v>
      </c>
      <c r="BP78" s="95">
        <f t="shared" si="84"/>
        <v>1010.9431026932161</v>
      </c>
      <c r="BQ78" s="95">
        <f t="shared" ref="BQ78:BQ111" si="86">$BQ$76-($BQ$76*$A13)</f>
        <v>1009.276541905509</v>
      </c>
      <c r="BR78" s="95">
        <f>$BR$77-($BR$77*$A12)</f>
        <v>1007.2050986216814</v>
      </c>
      <c r="BS78" s="75">
        <f>BS4</f>
        <v>1004.8541746955216</v>
      </c>
      <c r="BU78" s="131"/>
    </row>
    <row r="79" spans="1:85" s="51" customFormat="1" x14ac:dyDescent="0.25">
      <c r="A79" s="110">
        <f>lifetimes!E77</f>
        <v>0.9440481560725793</v>
      </c>
      <c r="B79" s="111"/>
      <c r="C79" s="93">
        <f t="shared" si="82"/>
        <v>69</v>
      </c>
      <c r="D79" s="76">
        <f t="shared" si="83"/>
        <v>13.987960981855167</v>
      </c>
      <c r="E79" s="77">
        <f t="shared" si="85"/>
        <v>31.068060144913829</v>
      </c>
      <c r="F79" s="77">
        <f t="shared" ref="F79:F111" si="87">$F$13-($F$13*$A77)</f>
        <v>51.63297151740062</v>
      </c>
      <c r="G79" s="77">
        <f t="shared" si="21"/>
        <v>76.100432459719855</v>
      </c>
      <c r="H79" s="78">
        <f t="shared" si="22"/>
        <v>83.929675966334344</v>
      </c>
      <c r="I79" s="78">
        <f t="shared" si="23"/>
        <v>92.354654576937833</v>
      </c>
      <c r="J79" s="79">
        <f t="shared" si="24"/>
        <v>101.39687668036061</v>
      </c>
      <c r="K79" s="80">
        <f t="shared" si="25"/>
        <v>111.07612056868595</v>
      </c>
      <c r="L79" s="78">
        <f t="shared" si="26"/>
        <v>121.41015591139194</v>
      </c>
      <c r="M79" s="94">
        <f t="shared" si="27"/>
        <v>132.41446644583618</v>
      </c>
      <c r="N79" s="94">
        <f t="shared" si="28"/>
        <v>144.10197735730185</v>
      </c>
      <c r="O79" s="94">
        <f t="shared" si="29"/>
        <v>156.48279095643102</v>
      </c>
      <c r="P79" s="81">
        <f t="shared" si="30"/>
        <v>169.56393434342556</v>
      </c>
      <c r="Q79" s="81">
        <f t="shared" si="31"/>
        <v>183.34912277276749</v>
      </c>
      <c r="R79" s="81">
        <f t="shared" si="32"/>
        <v>197.8385423963955</v>
      </c>
      <c r="S79" s="81">
        <f t="shared" si="33"/>
        <v>213.02865596534139</v>
      </c>
      <c r="T79" s="81">
        <f t="shared" si="34"/>
        <v>228.91203490916701</v>
      </c>
      <c r="U79" s="81">
        <f t="shared" si="35"/>
        <v>245.47722098977727</v>
      </c>
      <c r="V79" s="81">
        <f t="shared" si="36"/>
        <v>262.70862044330647</v>
      </c>
      <c r="W79" s="95">
        <f t="shared" si="37"/>
        <v>280.58643318406257</v>
      </c>
      <c r="X79" s="95">
        <f t="shared" si="38"/>
        <v>299.08661925255319</v>
      </c>
      <c r="Y79" s="95">
        <f t="shared" si="39"/>
        <v>318.1809042511527</v>
      </c>
      <c r="Z79" s="95">
        <f t="shared" si="40"/>
        <v>337.83682503288492</v>
      </c>
      <c r="AA79" s="95">
        <f t="shared" si="41"/>
        <v>358.01781639888588</v>
      </c>
      <c r="AB79" s="95">
        <f t="shared" si="42"/>
        <v>378.68333902701727</v>
      </c>
      <c r="AC79" s="112">
        <f t="shared" si="43"/>
        <v>399.78904830703073</v>
      </c>
      <c r="AD79" s="95">
        <f t="shared" si="44"/>
        <v>421.28700320629378</v>
      </c>
      <c r="AE79" s="112">
        <f t="shared" si="45"/>
        <v>443.1259137442305</v>
      </c>
      <c r="AF79" s="95">
        <f t="shared" si="46"/>
        <v>465.25142512313903</v>
      </c>
      <c r="AG79" s="95">
        <f t="shared" si="47"/>
        <v>487.60643605752637</v>
      </c>
      <c r="AH79" s="112">
        <f t="shared" si="48"/>
        <v>510.1314483727586</v>
      </c>
      <c r="AI79" s="112">
        <f t="shared" si="49"/>
        <v>532.76494451515282</v>
      </c>
      <c r="AJ79" s="95">
        <f t="shared" si="50"/>
        <v>555.44378923743466</v>
      </c>
      <c r="AK79" s="95">
        <f t="shared" si="51"/>
        <v>578.10365140244699</v>
      </c>
      <c r="AL79" s="95">
        <f t="shared" si="52"/>
        <v>600.67944158985279</v>
      </c>
      <c r="AM79" s="95">
        <f t="shared" si="53"/>
        <v>623.10576099974367</v>
      </c>
      <c r="AN79" s="95">
        <f t="shared" si="54"/>
        <v>645.31735702677656</v>
      </c>
      <c r="AO79" s="95">
        <f t="shared" si="55"/>
        <v>667.24958083060835</v>
      </c>
      <c r="AP79" s="95">
        <f t="shared" si="56"/>
        <v>688.83884225358327</v>
      </c>
      <c r="AQ79" s="95">
        <f t="shared" si="57"/>
        <v>710.02305753423184</v>
      </c>
      <c r="AR79" s="95">
        <f t="shared" si="58"/>
        <v>730.7420854333127</v>
      </c>
      <c r="AS79" s="95">
        <f t="shared" si="59"/>
        <v>750.93814762504837</v>
      </c>
      <c r="AT79" s="95">
        <f t="shared" si="60"/>
        <v>770.55622950605812</v>
      </c>
      <c r="AU79" s="95">
        <f t="shared" si="61"/>
        <v>789.54445793385685</v>
      </c>
      <c r="AV79" s="95">
        <f t="shared" si="62"/>
        <v>807.85445282069497</v>
      </c>
      <c r="AW79" s="95">
        <f t="shared" si="63"/>
        <v>825.44164997190671</v>
      </c>
      <c r="AX79" s="95">
        <f t="shared" si="64"/>
        <v>842.26559306585477</v>
      </c>
      <c r="AY79" s="95">
        <f t="shared" si="65"/>
        <v>858.29019322074191</v>
      </c>
      <c r="AZ79" s="95">
        <f t="shared" si="66"/>
        <v>873.48395517883068</v>
      </c>
      <c r="BA79" s="95">
        <f t="shared" si="67"/>
        <v>887.82016975972044</v>
      </c>
      <c r="BB79" s="95">
        <f t="shared" si="68"/>
        <v>901.27707289283796</v>
      </c>
      <c r="BC79" s="95">
        <f t="shared" si="69"/>
        <v>913.83797224097941</v>
      </c>
      <c r="BD79" s="95">
        <f t="shared" si="70"/>
        <v>925.49134318358585</v>
      </c>
      <c r="BE79" s="95">
        <f t="shared" si="71"/>
        <v>936.23089676171173</v>
      </c>
      <c r="BF79" s="95">
        <f t="shared" si="72"/>
        <v>946.0556231317006</v>
      </c>
      <c r="BG79" s="95">
        <f t="shared" si="73"/>
        <v>954.96981518881273</v>
      </c>
      <c r="BH79" s="95">
        <f t="shared" si="74"/>
        <v>962.98307839813378</v>
      </c>
      <c r="BI79" s="95">
        <f t="shared" si="75"/>
        <v>970.11033465946286</v>
      </c>
      <c r="BJ79" s="95">
        <f t="shared" si="76"/>
        <v>976.37183048817531</v>
      </c>
      <c r="BK79" s="95">
        <f t="shared" si="77"/>
        <v>981.79316334994837</v>
      </c>
      <c r="BL79" s="135">
        <f t="shared" si="78"/>
        <v>986.40534542182945</v>
      </c>
      <c r="BM79" s="95">
        <f t="shared" si="79"/>
        <v>996.25346019763049</v>
      </c>
      <c r="BN79" s="95">
        <f t="shared" si="80"/>
        <v>1003.6008330936244</v>
      </c>
      <c r="BO79" s="95">
        <f t="shared" si="81"/>
        <v>1007.8661218895896</v>
      </c>
      <c r="BP79" s="95">
        <f t="shared" si="84"/>
        <v>1009.6893300577037</v>
      </c>
      <c r="BQ79" s="95">
        <f t="shared" si="86"/>
        <v>1008.5188745466756</v>
      </c>
      <c r="BR79" s="95">
        <f t="shared" ref="BR79:BR111" si="88">$BR$77-($BR$77*$A13)</f>
        <v>1006.8504925153779</v>
      </c>
      <c r="BS79" s="95">
        <f>$BS$78-($BS$78*$A12)</f>
        <v>1004.7781947929476</v>
      </c>
      <c r="BT79" s="75">
        <f>BT4</f>
        <v>1002.4270873477609</v>
      </c>
      <c r="BU79" s="131"/>
      <c r="BX79" s="77"/>
      <c r="BY79" s="77"/>
      <c r="BZ79" s="77"/>
      <c r="CA79" s="77"/>
      <c r="CB79" s="77"/>
      <c r="CC79" s="77"/>
      <c r="CD79" s="77"/>
      <c r="CE79" s="77"/>
      <c r="CF79" s="77"/>
      <c r="CG79" s="77"/>
    </row>
    <row r="80" spans="1:85" s="125" customFormat="1" ht="15.75" thickBot="1" x14ac:dyDescent="0.3">
      <c r="A80" s="113">
        <f>lifetimes!E78</f>
        <v>0.94973459645206937</v>
      </c>
      <c r="B80" s="114"/>
      <c r="C80" s="115">
        <f t="shared" si="82"/>
        <v>70</v>
      </c>
      <c r="D80" s="116">
        <f t="shared" si="83"/>
        <v>12.566350886982661</v>
      </c>
      <c r="E80" s="117">
        <f t="shared" si="85"/>
        <v>27.975921963710334</v>
      </c>
      <c r="F80" s="117">
        <f t="shared" si="87"/>
        <v>46.602090217370687</v>
      </c>
      <c r="G80" s="117">
        <f t="shared" ref="G80:G111" si="89">$G$14-($G$14*$A77)</f>
        <v>68.843962023200902</v>
      </c>
      <c r="H80" s="118">
        <f t="shared" si="22"/>
        <v>76.100432459719855</v>
      </c>
      <c r="I80" s="118">
        <f t="shared" si="23"/>
        <v>83.929675966334344</v>
      </c>
      <c r="J80" s="119">
        <f t="shared" si="24"/>
        <v>92.354654576937833</v>
      </c>
      <c r="K80" s="120">
        <f t="shared" si="25"/>
        <v>101.39687668036061</v>
      </c>
      <c r="L80" s="118">
        <f t="shared" si="26"/>
        <v>111.07612056868595</v>
      </c>
      <c r="M80" s="121">
        <f t="shared" si="27"/>
        <v>121.41015591139194</v>
      </c>
      <c r="N80" s="121">
        <f t="shared" si="28"/>
        <v>132.41446644583618</v>
      </c>
      <c r="O80" s="121">
        <f t="shared" si="29"/>
        <v>144.10197735730185</v>
      </c>
      <c r="P80" s="122">
        <f t="shared" si="30"/>
        <v>156.48279095643102</v>
      </c>
      <c r="Q80" s="122">
        <f t="shared" si="31"/>
        <v>169.56393434342556</v>
      </c>
      <c r="R80" s="122">
        <f t="shared" si="32"/>
        <v>183.34912277276749</v>
      </c>
      <c r="S80" s="122">
        <f t="shared" si="33"/>
        <v>197.8385423963955</v>
      </c>
      <c r="T80" s="122">
        <f t="shared" si="34"/>
        <v>213.02865596534139</v>
      </c>
      <c r="U80" s="122">
        <f t="shared" si="35"/>
        <v>228.91203490916701</v>
      </c>
      <c r="V80" s="122">
        <f t="shared" si="36"/>
        <v>245.47722098977727</v>
      </c>
      <c r="W80" s="123">
        <f t="shared" si="37"/>
        <v>262.70862044330647</v>
      </c>
      <c r="X80" s="123">
        <f t="shared" si="38"/>
        <v>280.58643318406257</v>
      </c>
      <c r="Y80" s="123">
        <f t="shared" si="39"/>
        <v>299.08661925255319</v>
      </c>
      <c r="Z80" s="123">
        <f t="shared" si="40"/>
        <v>318.1809042511527</v>
      </c>
      <c r="AA80" s="123">
        <f t="shared" si="41"/>
        <v>337.83682503288492</v>
      </c>
      <c r="AB80" s="123">
        <f t="shared" si="42"/>
        <v>358.01781639888588</v>
      </c>
      <c r="AC80" s="124">
        <f t="shared" si="43"/>
        <v>378.68333902701727</v>
      </c>
      <c r="AD80" s="123">
        <f t="shared" si="44"/>
        <v>399.78904830703073</v>
      </c>
      <c r="AE80" s="124">
        <f t="shared" si="45"/>
        <v>421.28700320629378</v>
      </c>
      <c r="AF80" s="123">
        <f t="shared" si="46"/>
        <v>443.1259137442305</v>
      </c>
      <c r="AG80" s="123">
        <f t="shared" si="47"/>
        <v>465.25142512313903</v>
      </c>
      <c r="AH80" s="124">
        <f t="shared" si="48"/>
        <v>487.60643605752637</v>
      </c>
      <c r="AI80" s="124">
        <f t="shared" si="49"/>
        <v>510.1314483727586</v>
      </c>
      <c r="AJ80" s="123">
        <f t="shared" si="50"/>
        <v>532.76494451515282</v>
      </c>
      <c r="AK80" s="123">
        <f t="shared" si="51"/>
        <v>555.44378923743466</v>
      </c>
      <c r="AL80" s="123">
        <f t="shared" si="52"/>
        <v>578.10365140244699</v>
      </c>
      <c r="AM80" s="123">
        <f t="shared" si="53"/>
        <v>600.67944158985279</v>
      </c>
      <c r="AN80" s="123">
        <f t="shared" si="54"/>
        <v>623.10576099974367</v>
      </c>
      <c r="AO80" s="123">
        <f t="shared" si="55"/>
        <v>645.31735702677656</v>
      </c>
      <c r="AP80" s="123">
        <f t="shared" si="56"/>
        <v>667.24958083060835</v>
      </c>
      <c r="AQ80" s="123">
        <f t="shared" si="57"/>
        <v>688.83884225358327</v>
      </c>
      <c r="AR80" s="123">
        <f t="shared" si="58"/>
        <v>710.02305753423184</v>
      </c>
      <c r="AS80" s="123">
        <f t="shared" si="59"/>
        <v>730.7420854333127</v>
      </c>
      <c r="AT80" s="123">
        <f t="shared" si="60"/>
        <v>750.93814762504837</v>
      </c>
      <c r="AU80" s="123">
        <f t="shared" si="61"/>
        <v>770.55622950605812</v>
      </c>
      <c r="AV80" s="123">
        <f t="shared" si="62"/>
        <v>789.54445793385685</v>
      </c>
      <c r="AW80" s="123">
        <f t="shared" si="63"/>
        <v>807.85445282069497</v>
      </c>
      <c r="AX80" s="123">
        <f t="shared" si="64"/>
        <v>825.44164997190671</v>
      </c>
      <c r="AY80" s="123">
        <f t="shared" si="65"/>
        <v>842.26559306585477</v>
      </c>
      <c r="AZ80" s="123">
        <f t="shared" si="66"/>
        <v>858.29019322074191</v>
      </c>
      <c r="BA80" s="123">
        <f t="shared" si="67"/>
        <v>873.48395517883068</v>
      </c>
      <c r="BB80" s="123">
        <f t="shared" si="68"/>
        <v>887.82016975972044</v>
      </c>
      <c r="BC80" s="123">
        <f t="shared" si="69"/>
        <v>901.27707289283796</v>
      </c>
      <c r="BD80" s="123">
        <f t="shared" si="70"/>
        <v>913.83797224097941</v>
      </c>
      <c r="BE80" s="123">
        <f t="shared" si="71"/>
        <v>925.49134318358585</v>
      </c>
      <c r="BF80" s="123">
        <f t="shared" si="72"/>
        <v>936.23089676171173</v>
      </c>
      <c r="BG80" s="123">
        <f t="shared" si="73"/>
        <v>946.0556231317006</v>
      </c>
      <c r="BH80" s="123">
        <f t="shared" si="74"/>
        <v>954.96981518881273</v>
      </c>
      <c r="BI80" s="123">
        <f t="shared" si="75"/>
        <v>962.98307839813378</v>
      </c>
      <c r="BJ80" s="123">
        <f t="shared" si="76"/>
        <v>970.11033465946286</v>
      </c>
      <c r="BK80" s="123">
        <f t="shared" si="77"/>
        <v>976.37183048817531</v>
      </c>
      <c r="BL80" s="136">
        <f t="shared" si="78"/>
        <v>981.79316334994837</v>
      </c>
      <c r="BM80" s="123">
        <f t="shared" si="79"/>
        <v>992.39057525592204</v>
      </c>
      <c r="BN80" s="123">
        <f t="shared" si="80"/>
        <v>1000.4594293560217</v>
      </c>
      <c r="BO80" s="123">
        <f t="shared" si="81"/>
        <v>1005.4090512671113</v>
      </c>
      <c r="BP80" s="123">
        <f t="shared" si="84"/>
        <v>1007.8661218895896</v>
      </c>
      <c r="BQ80" s="123">
        <f t="shared" si="86"/>
        <v>1007.2681084413076</v>
      </c>
      <c r="BR80" s="123">
        <f t="shared" si="88"/>
        <v>1006.0946464001358</v>
      </c>
      <c r="BS80" s="123">
        <f t="shared" ref="BS80:BS111" si="90">$BS$78-($BS$78*$A13)</f>
        <v>1004.4244431252469</v>
      </c>
      <c r="BT80" s="123">
        <f>$BT$79-($BT$79*$A12)</f>
        <v>1002.3512909642137</v>
      </c>
      <c r="BU80" s="137">
        <f>BU4</f>
        <v>1000</v>
      </c>
      <c r="BX80" s="117"/>
    </row>
    <row r="81" spans="1:89" x14ac:dyDescent="0.25">
      <c r="A81" s="11">
        <f>lifetimes!E79</f>
        <v>0.95494935604351516</v>
      </c>
      <c r="B81" s="11"/>
      <c r="C81" s="40">
        <f t="shared" si="82"/>
        <v>71</v>
      </c>
      <c r="D81" s="15">
        <f t="shared" si="83"/>
        <v>11.262660989121201</v>
      </c>
      <c r="E81" s="1">
        <f t="shared" si="85"/>
        <v>25.132701773965323</v>
      </c>
      <c r="F81" s="1">
        <f t="shared" si="87"/>
        <v>41.963882945565501</v>
      </c>
      <c r="G81" s="1">
        <f t="shared" si="89"/>
        <v>62.136120289827659</v>
      </c>
      <c r="H81" s="13">
        <f t="shared" ref="H81:H111" si="91">$H$15-($H$15*$A77)</f>
        <v>68.843962023200902</v>
      </c>
      <c r="I81" s="13">
        <f t="shared" si="23"/>
        <v>76.100432459719855</v>
      </c>
      <c r="J81" s="16">
        <f t="shared" si="24"/>
        <v>83.929675966334344</v>
      </c>
      <c r="K81" s="17">
        <f t="shared" si="25"/>
        <v>92.354654576937833</v>
      </c>
      <c r="L81" s="13">
        <f t="shared" si="26"/>
        <v>101.39687668036061</v>
      </c>
      <c r="M81" s="12">
        <f t="shared" si="27"/>
        <v>111.07612056868595</v>
      </c>
      <c r="N81" s="12">
        <f t="shared" si="28"/>
        <v>121.41015591139194</v>
      </c>
      <c r="O81" s="12">
        <f t="shared" si="29"/>
        <v>132.41446644583618</v>
      </c>
      <c r="P81" s="3">
        <f t="shared" si="30"/>
        <v>144.10197735730185</v>
      </c>
      <c r="Q81" s="3">
        <f t="shared" si="31"/>
        <v>156.48279095643102</v>
      </c>
      <c r="R81" s="3">
        <f t="shared" si="32"/>
        <v>169.56393434342556</v>
      </c>
      <c r="S81" s="3">
        <f t="shared" si="33"/>
        <v>183.34912277276749</v>
      </c>
      <c r="T81" s="3">
        <f t="shared" si="34"/>
        <v>197.8385423963955</v>
      </c>
      <c r="U81" s="3">
        <f t="shared" si="35"/>
        <v>213.02865596534139</v>
      </c>
      <c r="V81" s="3">
        <f t="shared" si="36"/>
        <v>228.91203490916701</v>
      </c>
      <c r="W81" s="2">
        <f t="shared" si="37"/>
        <v>245.47722098977727</v>
      </c>
      <c r="X81" s="2">
        <f t="shared" si="38"/>
        <v>262.70862044330647</v>
      </c>
      <c r="Y81" s="2">
        <f t="shared" si="39"/>
        <v>280.58643318406257</v>
      </c>
      <c r="Z81" s="2">
        <f t="shared" si="40"/>
        <v>299.08661925255319</v>
      </c>
      <c r="AA81" s="2">
        <f t="shared" si="41"/>
        <v>318.1809042511527</v>
      </c>
      <c r="AB81" s="2">
        <f t="shared" si="42"/>
        <v>337.83682503288492</v>
      </c>
      <c r="AC81" s="18">
        <f t="shared" si="43"/>
        <v>358.01781639888588</v>
      </c>
      <c r="AD81" s="2">
        <f t="shared" si="44"/>
        <v>378.68333902701727</v>
      </c>
      <c r="AE81" s="18">
        <f t="shared" si="45"/>
        <v>399.78904830703073</v>
      </c>
      <c r="AF81" s="2">
        <f t="shared" si="46"/>
        <v>421.28700320629378</v>
      </c>
      <c r="AG81" s="2">
        <f t="shared" si="47"/>
        <v>443.1259137442305</v>
      </c>
      <c r="AH81" s="18">
        <f t="shared" si="48"/>
        <v>465.25142512313903</v>
      </c>
      <c r="AI81" s="18">
        <f t="shared" si="49"/>
        <v>487.60643605752637</v>
      </c>
      <c r="AJ81" s="2">
        <f t="shared" si="50"/>
        <v>510.1314483727586</v>
      </c>
      <c r="AK81" s="2">
        <f t="shared" si="51"/>
        <v>532.76494451515282</v>
      </c>
      <c r="AL81" s="2">
        <f t="shared" si="52"/>
        <v>555.44378923743466</v>
      </c>
      <c r="AM81" s="2">
        <f t="shared" si="53"/>
        <v>578.10365140244699</v>
      </c>
      <c r="AN81" s="2">
        <f t="shared" si="54"/>
        <v>600.67944158985279</v>
      </c>
      <c r="AO81" s="2">
        <f t="shared" si="55"/>
        <v>623.10576099974367</v>
      </c>
      <c r="AP81" s="2">
        <f t="shared" si="56"/>
        <v>645.31735702677656</v>
      </c>
      <c r="AQ81" s="2">
        <f t="shared" si="57"/>
        <v>667.24958083060835</v>
      </c>
      <c r="AR81" s="2">
        <f t="shared" si="58"/>
        <v>688.83884225358327</v>
      </c>
      <c r="AS81" s="2">
        <f t="shared" si="59"/>
        <v>710.02305753423184</v>
      </c>
      <c r="AT81" s="2">
        <f t="shared" si="60"/>
        <v>730.7420854333127</v>
      </c>
      <c r="AU81" s="2">
        <f t="shared" si="61"/>
        <v>750.93814762504837</v>
      </c>
      <c r="AV81" s="2">
        <f t="shared" si="62"/>
        <v>770.55622950605812</v>
      </c>
      <c r="AW81" s="2">
        <f t="shared" si="63"/>
        <v>789.54445793385685</v>
      </c>
      <c r="AX81" s="2">
        <f t="shared" si="64"/>
        <v>807.85445282069497</v>
      </c>
      <c r="AY81" s="2">
        <f t="shared" si="65"/>
        <v>825.44164997190671</v>
      </c>
      <c r="AZ81" s="2">
        <f t="shared" si="66"/>
        <v>842.26559306585477</v>
      </c>
      <c r="BA81" s="2">
        <f t="shared" si="67"/>
        <v>858.29019322074191</v>
      </c>
      <c r="BB81" s="2">
        <f t="shared" si="68"/>
        <v>873.48395517883068</v>
      </c>
      <c r="BC81" s="2">
        <f t="shared" si="69"/>
        <v>887.82016975972044</v>
      </c>
      <c r="BD81" s="2">
        <f t="shared" si="70"/>
        <v>901.27707289283796</v>
      </c>
      <c r="BE81" s="2">
        <f t="shared" si="71"/>
        <v>913.83797224097941</v>
      </c>
      <c r="BF81" s="2">
        <f t="shared" si="72"/>
        <v>925.49134318358585</v>
      </c>
      <c r="BG81" s="2">
        <f t="shared" si="73"/>
        <v>936.23089676171173</v>
      </c>
      <c r="BH81" s="2">
        <f t="shared" si="74"/>
        <v>946.0556231317006</v>
      </c>
      <c r="BI81" s="2">
        <f t="shared" si="75"/>
        <v>954.96981518881273</v>
      </c>
      <c r="BJ81" s="2">
        <f t="shared" si="76"/>
        <v>962.98307839813378</v>
      </c>
      <c r="BK81" s="2">
        <f t="shared" si="77"/>
        <v>970.11033465946286</v>
      </c>
      <c r="BL81" s="135">
        <f t="shared" si="78"/>
        <v>976.37183048817531</v>
      </c>
      <c r="BM81" s="95">
        <f t="shared" si="79"/>
        <v>987.75040776216031</v>
      </c>
      <c r="BN81" s="95">
        <f t="shared" si="80"/>
        <v>996.58023613978628</v>
      </c>
      <c r="BO81" s="95">
        <f t="shared" si="81"/>
        <v>1002.2619875667611</v>
      </c>
      <c r="BP81" s="95">
        <f t="shared" si="84"/>
        <v>1005.4090512671113</v>
      </c>
      <c r="BQ81" s="95">
        <f t="shared" si="86"/>
        <v>1005.4492723021893</v>
      </c>
      <c r="BR81" s="95">
        <f t="shared" si="88"/>
        <v>1004.846886824912</v>
      </c>
      <c r="BS81" s="95">
        <f t="shared" si="90"/>
        <v>1003.670418253596</v>
      </c>
      <c r="BT81" s="95">
        <f t="shared" ref="BT81:BT111" si="92">$BT$79-($BT$79*$A13)</f>
        <v>1001.9983937351157</v>
      </c>
      <c r="BU81" s="138">
        <f>$BU$80-($BU$80*$A12)</f>
        <v>999.92438713547961</v>
      </c>
      <c r="BV81" s="14">
        <f>BV4</f>
        <v>980</v>
      </c>
      <c r="BY81" s="1"/>
    </row>
    <row r="82" spans="1:89" x14ac:dyDescent="0.25">
      <c r="A82" s="11">
        <f>lifetimes!E80</f>
        <v>0.95971879013413874</v>
      </c>
      <c r="B82" s="11"/>
      <c r="C82" s="40">
        <f t="shared" si="82"/>
        <v>72</v>
      </c>
      <c r="D82" s="15">
        <f t="shared" si="83"/>
        <v>10.070302466465307</v>
      </c>
      <c r="E82" s="1">
        <f t="shared" si="85"/>
        <v>22.525321978242403</v>
      </c>
      <c r="F82" s="1">
        <f t="shared" si="87"/>
        <v>37.699052660947928</v>
      </c>
      <c r="G82" s="1">
        <f t="shared" si="89"/>
        <v>55.951843927420668</v>
      </c>
      <c r="H82" s="13">
        <f t="shared" si="91"/>
        <v>62.136120289827659</v>
      </c>
      <c r="I82" s="13">
        <f t="shared" ref="I82:I111" si="93">$I$16-($I$16*$A77)</f>
        <v>68.843962023200902</v>
      </c>
      <c r="J82" s="16">
        <f t="shared" si="24"/>
        <v>76.100432459719855</v>
      </c>
      <c r="K82" s="17">
        <f t="shared" si="25"/>
        <v>83.929675966334344</v>
      </c>
      <c r="L82" s="13">
        <f t="shared" si="26"/>
        <v>92.354654576937833</v>
      </c>
      <c r="M82" s="12">
        <f t="shared" si="27"/>
        <v>101.39687668036061</v>
      </c>
      <c r="N82" s="12">
        <f t="shared" si="28"/>
        <v>111.07612056868595</v>
      </c>
      <c r="O82" s="12">
        <f t="shared" si="29"/>
        <v>121.41015591139194</v>
      </c>
      <c r="P82" s="3">
        <f t="shared" si="30"/>
        <v>132.41446644583618</v>
      </c>
      <c r="Q82" s="3">
        <f t="shared" si="31"/>
        <v>144.10197735730185</v>
      </c>
      <c r="R82" s="3">
        <f t="shared" si="32"/>
        <v>156.48279095643102</v>
      </c>
      <c r="S82" s="3">
        <f t="shared" si="33"/>
        <v>169.56393434342556</v>
      </c>
      <c r="T82" s="3">
        <f t="shared" si="34"/>
        <v>183.34912277276749</v>
      </c>
      <c r="U82" s="3">
        <f t="shared" si="35"/>
        <v>197.8385423963955</v>
      </c>
      <c r="V82" s="3">
        <f t="shared" si="36"/>
        <v>213.02865596534139</v>
      </c>
      <c r="W82" s="2">
        <f t="shared" si="37"/>
        <v>228.91203490916701</v>
      </c>
      <c r="X82" s="2">
        <f t="shared" si="38"/>
        <v>245.47722098977727</v>
      </c>
      <c r="Y82" s="2">
        <f t="shared" si="39"/>
        <v>262.70862044330647</v>
      </c>
      <c r="Z82" s="2">
        <f t="shared" si="40"/>
        <v>280.58643318406257</v>
      </c>
      <c r="AA82" s="2">
        <f t="shared" si="41"/>
        <v>299.08661925255319</v>
      </c>
      <c r="AB82" s="2">
        <f t="shared" si="42"/>
        <v>318.1809042511527</v>
      </c>
      <c r="AC82" s="18">
        <f t="shared" si="43"/>
        <v>337.83682503288492</v>
      </c>
      <c r="AD82" s="2">
        <f t="shared" si="44"/>
        <v>358.01781639888588</v>
      </c>
      <c r="AE82" s="18">
        <f t="shared" si="45"/>
        <v>378.68333902701727</v>
      </c>
      <c r="AF82" s="2">
        <f t="shared" si="46"/>
        <v>399.78904830703073</v>
      </c>
      <c r="AG82" s="2">
        <f t="shared" si="47"/>
        <v>421.28700320629378</v>
      </c>
      <c r="AH82" s="18">
        <f t="shared" si="48"/>
        <v>443.1259137442305</v>
      </c>
      <c r="AI82" s="18">
        <f t="shared" si="49"/>
        <v>465.25142512313903</v>
      </c>
      <c r="AJ82" s="2">
        <f t="shared" si="50"/>
        <v>487.60643605752637</v>
      </c>
      <c r="AK82" s="2">
        <f t="shared" si="51"/>
        <v>510.1314483727586</v>
      </c>
      <c r="AL82" s="2">
        <f t="shared" si="52"/>
        <v>532.76494451515282</v>
      </c>
      <c r="AM82" s="2">
        <f t="shared" si="53"/>
        <v>555.44378923743466</v>
      </c>
      <c r="AN82" s="2">
        <f t="shared" si="54"/>
        <v>578.10365140244699</v>
      </c>
      <c r="AO82" s="2">
        <f t="shared" si="55"/>
        <v>600.67944158985279</v>
      </c>
      <c r="AP82" s="2">
        <f t="shared" si="56"/>
        <v>623.10576099974367</v>
      </c>
      <c r="AQ82" s="2">
        <f t="shared" si="57"/>
        <v>645.31735702677656</v>
      </c>
      <c r="AR82" s="2">
        <f t="shared" si="58"/>
        <v>667.24958083060835</v>
      </c>
      <c r="AS82" s="2">
        <f t="shared" si="59"/>
        <v>688.83884225358327</v>
      </c>
      <c r="AT82" s="2">
        <f t="shared" si="60"/>
        <v>710.02305753423184</v>
      </c>
      <c r="AU82" s="2">
        <f t="shared" si="61"/>
        <v>730.7420854333127</v>
      </c>
      <c r="AV82" s="2">
        <f t="shared" si="62"/>
        <v>750.93814762504837</v>
      </c>
      <c r="AW82" s="2">
        <f t="shared" si="63"/>
        <v>770.55622950605812</v>
      </c>
      <c r="AX82" s="2">
        <f t="shared" si="64"/>
        <v>789.54445793385685</v>
      </c>
      <c r="AY82" s="2">
        <f t="shared" si="65"/>
        <v>807.85445282069497</v>
      </c>
      <c r="AZ82" s="2">
        <f t="shared" si="66"/>
        <v>825.44164997190671</v>
      </c>
      <c r="BA82" s="2">
        <f t="shared" si="67"/>
        <v>842.26559306585477</v>
      </c>
      <c r="BB82" s="2">
        <f t="shared" si="68"/>
        <v>858.29019322074191</v>
      </c>
      <c r="BC82" s="2">
        <f t="shared" si="69"/>
        <v>873.48395517883068</v>
      </c>
      <c r="BD82" s="2">
        <f t="shared" si="70"/>
        <v>887.82016975972044</v>
      </c>
      <c r="BE82" s="2">
        <f t="shared" si="71"/>
        <v>901.27707289283796</v>
      </c>
      <c r="BF82" s="2">
        <f t="shared" si="72"/>
        <v>913.83797224097941</v>
      </c>
      <c r="BG82" s="2">
        <f t="shared" si="73"/>
        <v>925.49134318358585</v>
      </c>
      <c r="BH82" s="2">
        <f t="shared" si="74"/>
        <v>936.23089676171173</v>
      </c>
      <c r="BI82" s="2">
        <f t="shared" si="75"/>
        <v>946.0556231317006</v>
      </c>
      <c r="BJ82" s="2">
        <f t="shared" si="76"/>
        <v>954.96981518881273</v>
      </c>
      <c r="BK82" s="2">
        <f t="shared" si="77"/>
        <v>962.98307839813378</v>
      </c>
      <c r="BL82" s="135">
        <f t="shared" si="78"/>
        <v>970.11033465946286</v>
      </c>
      <c r="BM82" s="95">
        <f t="shared" si="79"/>
        <v>982.29617977939529</v>
      </c>
      <c r="BN82" s="95">
        <f t="shared" si="80"/>
        <v>991.92047885070826</v>
      </c>
      <c r="BO82" s="95">
        <f t="shared" si="81"/>
        <v>998.37580509001418</v>
      </c>
      <c r="BP82" s="95">
        <f t="shared" si="84"/>
        <v>1002.2619875667611</v>
      </c>
      <c r="BQ82" s="95">
        <f t="shared" si="86"/>
        <v>1002.9980937024619</v>
      </c>
      <c r="BR82" s="95">
        <f t="shared" si="88"/>
        <v>1003.0324227147896</v>
      </c>
      <c r="BS82" s="95">
        <f t="shared" si="90"/>
        <v>1002.4256652085164</v>
      </c>
      <c r="BT82" s="95">
        <f t="shared" si="92"/>
        <v>1001.2461901070562</v>
      </c>
      <c r="BU82" s="138">
        <f t="shared" ref="BU82:BU111" si="94">$BU$80-($BU$80*$A13)</f>
        <v>999.57234434498423</v>
      </c>
      <c r="BV82" s="2">
        <f>$BV$81-($BV$81*$A12)</f>
        <v>979.92589939277002</v>
      </c>
      <c r="BW82" s="14">
        <f>BW4</f>
        <v>960</v>
      </c>
      <c r="BZ82" s="1"/>
    </row>
    <row r="83" spans="1:89" x14ac:dyDescent="0.25">
      <c r="A83" s="11">
        <f>lifetimes!E81</f>
        <v>0.96406924446210218</v>
      </c>
      <c r="B83" s="11"/>
      <c r="C83" s="40">
        <f t="shared" si="82"/>
        <v>73</v>
      </c>
      <c r="D83" s="15">
        <f t="shared" si="83"/>
        <v>8.9826888844744417</v>
      </c>
      <c r="E83" s="1">
        <f t="shared" si="85"/>
        <v>20.140604932930614</v>
      </c>
      <c r="F83" s="1">
        <f t="shared" si="87"/>
        <v>33.787982967363632</v>
      </c>
      <c r="G83" s="1">
        <f t="shared" si="89"/>
        <v>50.265403547930646</v>
      </c>
      <c r="H83" s="13">
        <f t="shared" si="91"/>
        <v>55.951843927420668</v>
      </c>
      <c r="I83" s="13">
        <f t="shared" si="93"/>
        <v>62.136120289827659</v>
      </c>
      <c r="J83" s="16">
        <f t="shared" ref="J83:J111" si="95">$J$17-($J$17*$A77)</f>
        <v>68.843962023200902</v>
      </c>
      <c r="K83" s="17">
        <f t="shared" si="25"/>
        <v>76.100432459719855</v>
      </c>
      <c r="L83" s="13">
        <f t="shared" si="26"/>
        <v>83.929675966334344</v>
      </c>
      <c r="M83" s="12">
        <f t="shared" si="27"/>
        <v>92.354654576937833</v>
      </c>
      <c r="N83" s="12">
        <f t="shared" si="28"/>
        <v>101.39687668036061</v>
      </c>
      <c r="O83" s="12">
        <f t="shared" si="29"/>
        <v>111.07612056868595</v>
      </c>
      <c r="P83" s="3">
        <f t="shared" si="30"/>
        <v>121.41015591139194</v>
      </c>
      <c r="Q83" s="3">
        <f t="shared" si="31"/>
        <v>132.41446644583618</v>
      </c>
      <c r="R83" s="3">
        <f t="shared" si="32"/>
        <v>144.10197735730185</v>
      </c>
      <c r="S83" s="3">
        <f t="shared" si="33"/>
        <v>156.48279095643102</v>
      </c>
      <c r="T83" s="3">
        <f t="shared" si="34"/>
        <v>169.56393434342556</v>
      </c>
      <c r="U83" s="3">
        <f t="shared" si="35"/>
        <v>183.34912277276749</v>
      </c>
      <c r="V83" s="3">
        <f t="shared" si="36"/>
        <v>197.8385423963955</v>
      </c>
      <c r="W83" s="2">
        <f t="shared" si="37"/>
        <v>213.02865596534139</v>
      </c>
      <c r="X83" s="2">
        <f t="shared" si="38"/>
        <v>228.91203490916701</v>
      </c>
      <c r="Y83" s="2">
        <f t="shared" si="39"/>
        <v>245.47722098977727</v>
      </c>
      <c r="Z83" s="2">
        <f t="shared" si="40"/>
        <v>262.70862044330647</v>
      </c>
      <c r="AA83" s="2">
        <f t="shared" si="41"/>
        <v>280.58643318406257</v>
      </c>
      <c r="AB83" s="2">
        <f t="shared" si="42"/>
        <v>299.08661925255319</v>
      </c>
      <c r="AC83" s="18">
        <f t="shared" si="43"/>
        <v>318.1809042511527</v>
      </c>
      <c r="AD83" s="2">
        <f t="shared" si="44"/>
        <v>337.83682503288492</v>
      </c>
      <c r="AE83" s="18">
        <f t="shared" si="45"/>
        <v>358.01781639888588</v>
      </c>
      <c r="AF83" s="2">
        <f t="shared" si="46"/>
        <v>378.68333902701727</v>
      </c>
      <c r="AG83" s="2">
        <f t="shared" si="47"/>
        <v>399.78904830703073</v>
      </c>
      <c r="AH83" s="18">
        <f t="shared" si="48"/>
        <v>421.28700320629378</v>
      </c>
      <c r="AI83" s="18">
        <f t="shared" si="49"/>
        <v>443.1259137442305</v>
      </c>
      <c r="AJ83" s="2">
        <f t="shared" si="50"/>
        <v>465.25142512313903</v>
      </c>
      <c r="AK83" s="2">
        <f t="shared" si="51"/>
        <v>487.60643605752637</v>
      </c>
      <c r="AL83" s="2">
        <f t="shared" si="52"/>
        <v>510.1314483727586</v>
      </c>
      <c r="AM83" s="2">
        <f t="shared" si="53"/>
        <v>532.76494451515282</v>
      </c>
      <c r="AN83" s="2">
        <f t="shared" si="54"/>
        <v>555.44378923743466</v>
      </c>
      <c r="AO83" s="2">
        <f t="shared" si="55"/>
        <v>578.10365140244699</v>
      </c>
      <c r="AP83" s="2">
        <f t="shared" si="56"/>
        <v>600.67944158985279</v>
      </c>
      <c r="AQ83" s="2">
        <f t="shared" si="57"/>
        <v>623.10576099974367</v>
      </c>
      <c r="AR83" s="2">
        <f t="shared" si="58"/>
        <v>645.31735702677656</v>
      </c>
      <c r="AS83" s="2">
        <f t="shared" si="59"/>
        <v>667.24958083060835</v>
      </c>
      <c r="AT83" s="2">
        <f t="shared" si="60"/>
        <v>688.83884225358327</v>
      </c>
      <c r="AU83" s="2">
        <f t="shared" si="61"/>
        <v>710.02305753423184</v>
      </c>
      <c r="AV83" s="2">
        <f t="shared" si="62"/>
        <v>730.7420854333127</v>
      </c>
      <c r="AW83" s="2">
        <f t="shared" si="63"/>
        <v>750.93814762504837</v>
      </c>
      <c r="AX83" s="2">
        <f t="shared" si="64"/>
        <v>770.55622950605812</v>
      </c>
      <c r="AY83" s="2">
        <f t="shared" si="65"/>
        <v>789.54445793385685</v>
      </c>
      <c r="AZ83" s="2">
        <f t="shared" si="66"/>
        <v>807.85445282069497</v>
      </c>
      <c r="BA83" s="2">
        <f t="shared" si="67"/>
        <v>825.44164997190671</v>
      </c>
      <c r="BB83" s="2">
        <f t="shared" si="68"/>
        <v>842.26559306585477</v>
      </c>
      <c r="BC83" s="2">
        <f t="shared" si="69"/>
        <v>858.29019322074191</v>
      </c>
      <c r="BD83" s="2">
        <f t="shared" si="70"/>
        <v>873.48395517883068</v>
      </c>
      <c r="BE83" s="2">
        <f t="shared" si="71"/>
        <v>887.82016975972044</v>
      </c>
      <c r="BF83" s="2">
        <f t="shared" si="72"/>
        <v>901.27707289283796</v>
      </c>
      <c r="BG83" s="2">
        <f t="shared" si="73"/>
        <v>913.83797224097941</v>
      </c>
      <c r="BH83" s="2">
        <f t="shared" si="74"/>
        <v>925.49134318358585</v>
      </c>
      <c r="BI83" s="2">
        <f t="shared" si="75"/>
        <v>936.23089676171173</v>
      </c>
      <c r="BJ83" s="2">
        <f t="shared" si="76"/>
        <v>946.0556231317006</v>
      </c>
      <c r="BK83" s="2">
        <f t="shared" si="77"/>
        <v>954.96981518881273</v>
      </c>
      <c r="BL83" s="135">
        <f t="shared" si="78"/>
        <v>962.98307839813378</v>
      </c>
      <c r="BM83" s="95">
        <f t="shared" si="79"/>
        <v>975.99669095742297</v>
      </c>
      <c r="BN83" s="95">
        <f t="shared" si="80"/>
        <v>986.44322428324881</v>
      </c>
      <c r="BO83" s="95">
        <f t="shared" si="81"/>
        <v>993.70765217437201</v>
      </c>
      <c r="BP83" s="95">
        <f t="shared" si="84"/>
        <v>998.37580509001418</v>
      </c>
      <c r="BQ83" s="95">
        <f t="shared" si="86"/>
        <v>999.85857661910836</v>
      </c>
      <c r="BR83" s="95">
        <f t="shared" si="88"/>
        <v>1000.5871361378132</v>
      </c>
      <c r="BS83" s="95">
        <f t="shared" si="90"/>
        <v>1000.6155731273899</v>
      </c>
      <c r="BT83" s="95">
        <f t="shared" si="92"/>
        <v>1000.0044435921209</v>
      </c>
      <c r="BU83" s="138">
        <f t="shared" si="94"/>
        <v>998.82196196051609</v>
      </c>
      <c r="BV83" s="2">
        <f t="shared" ref="BV83:BV111" si="96">$BV$81-($BV$81*$A13)</f>
        <v>979.58089745808456</v>
      </c>
      <c r="BW83" s="2">
        <f>$BW$82-($BW$82*$A12)</f>
        <v>959.92741165006044</v>
      </c>
      <c r="BX83" s="14">
        <f>BX4</f>
        <v>940</v>
      </c>
      <c r="CA83" s="1"/>
    </row>
    <row r="84" spans="1:89" x14ac:dyDescent="0.25">
      <c r="A84" s="11">
        <f>lifetimes!E82</f>
        <v>0.96802686284941464</v>
      </c>
      <c r="B84" s="11"/>
      <c r="C84" s="40">
        <f t="shared" si="82"/>
        <v>74</v>
      </c>
      <c r="D84" s="15">
        <f t="shared" si="83"/>
        <v>7.9932842876463326</v>
      </c>
      <c r="E84" s="1">
        <f t="shared" si="85"/>
        <v>17.965377768948883</v>
      </c>
      <c r="F84" s="1">
        <f t="shared" si="87"/>
        <v>30.210907399395978</v>
      </c>
      <c r="G84" s="1">
        <f t="shared" si="89"/>
        <v>45.050643956484805</v>
      </c>
      <c r="H84" s="13">
        <f t="shared" si="91"/>
        <v>50.265403547930646</v>
      </c>
      <c r="I84" s="13">
        <f t="shared" si="93"/>
        <v>55.951843927420668</v>
      </c>
      <c r="J84" s="16">
        <f t="shared" si="95"/>
        <v>62.136120289827659</v>
      </c>
      <c r="K84" s="17">
        <f t="shared" ref="K84:K111" si="97">$K$18-($K$18*$A77)</f>
        <v>68.843962023200902</v>
      </c>
      <c r="L84" s="13">
        <f t="shared" si="26"/>
        <v>76.100432459719855</v>
      </c>
      <c r="M84" s="12">
        <f t="shared" si="27"/>
        <v>83.929675966334344</v>
      </c>
      <c r="N84" s="12">
        <f t="shared" si="28"/>
        <v>92.354654576937833</v>
      </c>
      <c r="O84" s="12">
        <f t="shared" si="29"/>
        <v>101.39687668036061</v>
      </c>
      <c r="P84" s="3">
        <f t="shared" si="30"/>
        <v>111.07612056868595</v>
      </c>
      <c r="Q84" s="3">
        <f t="shared" si="31"/>
        <v>121.41015591139194</v>
      </c>
      <c r="R84" s="3">
        <f t="shared" si="32"/>
        <v>132.41446644583618</v>
      </c>
      <c r="S84" s="3">
        <f t="shared" si="33"/>
        <v>144.10197735730185</v>
      </c>
      <c r="T84" s="3">
        <f t="shared" si="34"/>
        <v>156.48279095643102</v>
      </c>
      <c r="U84" s="3">
        <f t="shared" si="35"/>
        <v>169.56393434342556</v>
      </c>
      <c r="V84" s="3">
        <f t="shared" si="36"/>
        <v>183.34912277276749</v>
      </c>
      <c r="W84" s="2">
        <f t="shared" si="37"/>
        <v>197.8385423963955</v>
      </c>
      <c r="X84" s="2">
        <f t="shared" si="38"/>
        <v>213.02865596534139</v>
      </c>
      <c r="Y84" s="2">
        <f t="shared" si="39"/>
        <v>228.91203490916701</v>
      </c>
      <c r="Z84" s="2">
        <f t="shared" si="40"/>
        <v>245.47722098977727</v>
      </c>
      <c r="AA84" s="2">
        <f t="shared" si="41"/>
        <v>262.70862044330647</v>
      </c>
      <c r="AB84" s="2">
        <f t="shared" si="42"/>
        <v>280.58643318406257</v>
      </c>
      <c r="AC84" s="18">
        <f t="shared" si="43"/>
        <v>299.08661925255319</v>
      </c>
      <c r="AD84" s="2">
        <f t="shared" si="44"/>
        <v>318.1809042511527</v>
      </c>
      <c r="AE84" s="18">
        <f t="shared" si="45"/>
        <v>337.83682503288492</v>
      </c>
      <c r="AF84" s="2">
        <f t="shared" si="46"/>
        <v>358.01781639888588</v>
      </c>
      <c r="AG84" s="2">
        <f t="shared" si="47"/>
        <v>378.68333902701727</v>
      </c>
      <c r="AH84" s="18">
        <f t="shared" si="48"/>
        <v>399.78904830703073</v>
      </c>
      <c r="AI84" s="18">
        <f t="shared" si="49"/>
        <v>421.28700320629378</v>
      </c>
      <c r="AJ84" s="2">
        <f t="shared" si="50"/>
        <v>443.1259137442305</v>
      </c>
      <c r="AK84" s="2">
        <f t="shared" si="51"/>
        <v>465.25142512313903</v>
      </c>
      <c r="AL84" s="2">
        <f t="shared" si="52"/>
        <v>487.60643605752637</v>
      </c>
      <c r="AM84" s="2">
        <f t="shared" si="53"/>
        <v>510.1314483727586</v>
      </c>
      <c r="AN84" s="2">
        <f t="shared" si="54"/>
        <v>532.76494451515282</v>
      </c>
      <c r="AO84" s="2">
        <f t="shared" si="55"/>
        <v>555.44378923743466</v>
      </c>
      <c r="AP84" s="2">
        <f t="shared" si="56"/>
        <v>578.10365140244699</v>
      </c>
      <c r="AQ84" s="2">
        <f t="shared" si="57"/>
        <v>600.67944158985279</v>
      </c>
      <c r="AR84" s="2">
        <f t="shared" si="58"/>
        <v>623.10576099974367</v>
      </c>
      <c r="AS84" s="2">
        <f t="shared" si="59"/>
        <v>645.31735702677656</v>
      </c>
      <c r="AT84" s="2">
        <f t="shared" si="60"/>
        <v>667.24958083060835</v>
      </c>
      <c r="AU84" s="2">
        <f t="shared" si="61"/>
        <v>688.83884225358327</v>
      </c>
      <c r="AV84" s="2">
        <f t="shared" si="62"/>
        <v>710.02305753423184</v>
      </c>
      <c r="AW84" s="2">
        <f t="shared" si="63"/>
        <v>730.7420854333127</v>
      </c>
      <c r="AX84" s="2">
        <f t="shared" si="64"/>
        <v>750.93814762504837</v>
      </c>
      <c r="AY84" s="2">
        <f t="shared" si="65"/>
        <v>770.55622950605812</v>
      </c>
      <c r="AZ84" s="2">
        <f t="shared" si="66"/>
        <v>789.54445793385685</v>
      </c>
      <c r="BA84" s="2">
        <f t="shared" si="67"/>
        <v>807.85445282069497</v>
      </c>
      <c r="BB84" s="2">
        <f t="shared" si="68"/>
        <v>825.44164997190671</v>
      </c>
      <c r="BC84" s="2">
        <f t="shared" si="69"/>
        <v>842.26559306585477</v>
      </c>
      <c r="BD84" s="2">
        <f t="shared" si="70"/>
        <v>858.29019322074191</v>
      </c>
      <c r="BE84" s="2">
        <f t="shared" si="71"/>
        <v>873.48395517883068</v>
      </c>
      <c r="BF84" s="2">
        <f t="shared" si="72"/>
        <v>887.82016975972044</v>
      </c>
      <c r="BG84" s="2">
        <f t="shared" si="73"/>
        <v>901.27707289283796</v>
      </c>
      <c r="BH84" s="2">
        <f t="shared" si="74"/>
        <v>913.83797224097941</v>
      </c>
      <c r="BI84" s="2">
        <f t="shared" si="75"/>
        <v>925.49134318358585</v>
      </c>
      <c r="BJ84" s="2">
        <f t="shared" si="76"/>
        <v>936.23089676171173</v>
      </c>
      <c r="BK84" s="2">
        <f t="shared" si="77"/>
        <v>946.0556231317006</v>
      </c>
      <c r="BL84" s="135">
        <f t="shared" si="78"/>
        <v>954.96981518881273</v>
      </c>
      <c r="BM84" s="95">
        <f t="shared" si="79"/>
        <v>968.82618851235361</v>
      </c>
      <c r="BN84" s="95">
        <f t="shared" si="80"/>
        <v>980.1171403659946</v>
      </c>
      <c r="BO84" s="95">
        <f t="shared" si="81"/>
        <v>988.22052907061493</v>
      </c>
      <c r="BP84" s="95">
        <f t="shared" si="84"/>
        <v>993.70765217437201</v>
      </c>
      <c r="BQ84" s="95">
        <f t="shared" si="86"/>
        <v>995.98171315637683</v>
      </c>
      <c r="BR84" s="95">
        <f t="shared" si="88"/>
        <v>997.45516567145614</v>
      </c>
      <c r="BS84" s="95">
        <f t="shared" si="90"/>
        <v>998.17617857316463</v>
      </c>
      <c r="BT84" s="95">
        <f t="shared" si="92"/>
        <v>998.19872353999017</v>
      </c>
      <c r="BU84" s="138">
        <f t="shared" si="94"/>
        <v>997.583221975725</v>
      </c>
      <c r="BV84" s="2">
        <f t="shared" si="96"/>
        <v>978.84552272130577</v>
      </c>
      <c r="BW84" s="2">
        <f t="shared" ref="BW84:BW111" si="98">$BW$82-($BW$82*$A13)</f>
        <v>959.5894505711849</v>
      </c>
      <c r="BX84" s="2">
        <f>$BX$83-($BX$83*$A12)</f>
        <v>939.92892390735085</v>
      </c>
      <c r="BY84" s="14">
        <f>BY4</f>
        <v>920</v>
      </c>
      <c r="CB84" s="1"/>
    </row>
    <row r="85" spans="1:89" x14ac:dyDescent="0.25">
      <c r="A85" s="11">
        <f>lifetimes!E83</f>
        <v>0.97161741297802795</v>
      </c>
      <c r="B85" s="11"/>
      <c r="C85" s="40">
        <f t="shared" si="82"/>
        <v>75</v>
      </c>
      <c r="D85" s="15">
        <f t="shared" si="83"/>
        <v>7.0956467554930214</v>
      </c>
      <c r="E85" s="1">
        <f t="shared" si="85"/>
        <v>15.986568575292665</v>
      </c>
      <c r="F85" s="1">
        <f t="shared" si="87"/>
        <v>26.948066653423325</v>
      </c>
      <c r="G85" s="1">
        <f t="shared" si="89"/>
        <v>40.281209865861229</v>
      </c>
      <c r="H85" s="13">
        <f t="shared" si="91"/>
        <v>45.050643956484805</v>
      </c>
      <c r="I85" s="13">
        <f t="shared" si="93"/>
        <v>50.265403547930646</v>
      </c>
      <c r="J85" s="16">
        <f t="shared" si="95"/>
        <v>55.951843927420668</v>
      </c>
      <c r="K85" s="17">
        <f t="shared" si="97"/>
        <v>62.136120289827659</v>
      </c>
      <c r="L85" s="13">
        <f t="shared" ref="L85:L111" si="99">$L$19-($L$19*$A77)</f>
        <v>68.843962023200902</v>
      </c>
      <c r="M85" s="12">
        <f t="shared" si="27"/>
        <v>76.100432459719855</v>
      </c>
      <c r="N85" s="12">
        <f t="shared" si="28"/>
        <v>83.929675966334344</v>
      </c>
      <c r="O85" s="12">
        <f t="shared" si="29"/>
        <v>92.354654576937833</v>
      </c>
      <c r="P85" s="3">
        <f t="shared" si="30"/>
        <v>101.39687668036061</v>
      </c>
      <c r="Q85" s="3">
        <f t="shared" si="31"/>
        <v>111.07612056868595</v>
      </c>
      <c r="R85" s="3">
        <f t="shared" si="32"/>
        <v>121.41015591139194</v>
      </c>
      <c r="S85" s="3">
        <f t="shared" si="33"/>
        <v>132.41446644583618</v>
      </c>
      <c r="T85" s="3">
        <f t="shared" si="34"/>
        <v>144.10197735730185</v>
      </c>
      <c r="U85" s="3">
        <f t="shared" si="35"/>
        <v>156.48279095643102</v>
      </c>
      <c r="V85" s="3">
        <f t="shared" si="36"/>
        <v>169.56393434342556</v>
      </c>
      <c r="W85" s="2">
        <f t="shared" si="37"/>
        <v>183.34912277276749</v>
      </c>
      <c r="X85" s="2">
        <f t="shared" si="38"/>
        <v>197.8385423963955</v>
      </c>
      <c r="Y85" s="2">
        <f t="shared" si="39"/>
        <v>213.02865596534139</v>
      </c>
      <c r="Z85" s="2">
        <f t="shared" si="40"/>
        <v>228.91203490916701</v>
      </c>
      <c r="AA85" s="2">
        <f t="shared" si="41"/>
        <v>245.47722098977727</v>
      </c>
      <c r="AB85" s="2">
        <f t="shared" si="42"/>
        <v>262.70862044330647</v>
      </c>
      <c r="AC85" s="18">
        <f t="shared" si="43"/>
        <v>280.58643318406257</v>
      </c>
      <c r="AD85" s="2">
        <f t="shared" si="44"/>
        <v>299.08661925255319</v>
      </c>
      <c r="AE85" s="18">
        <f t="shared" si="45"/>
        <v>318.1809042511527</v>
      </c>
      <c r="AF85" s="2">
        <f t="shared" si="46"/>
        <v>337.83682503288492</v>
      </c>
      <c r="AG85" s="2">
        <f t="shared" si="47"/>
        <v>358.01781639888588</v>
      </c>
      <c r="AH85" s="18">
        <f t="shared" si="48"/>
        <v>378.68333902701727</v>
      </c>
      <c r="AI85" s="18">
        <f t="shared" si="49"/>
        <v>399.78904830703073</v>
      </c>
      <c r="AJ85" s="2">
        <f t="shared" si="50"/>
        <v>421.28700320629378</v>
      </c>
      <c r="AK85" s="2">
        <f t="shared" si="51"/>
        <v>443.1259137442305</v>
      </c>
      <c r="AL85" s="2">
        <f t="shared" si="52"/>
        <v>465.25142512313903</v>
      </c>
      <c r="AM85" s="2">
        <f t="shared" si="53"/>
        <v>487.60643605752637</v>
      </c>
      <c r="AN85" s="2">
        <f t="shared" si="54"/>
        <v>510.1314483727586</v>
      </c>
      <c r="AO85" s="2">
        <f t="shared" si="55"/>
        <v>532.76494451515282</v>
      </c>
      <c r="AP85" s="2">
        <f t="shared" si="56"/>
        <v>555.44378923743466</v>
      </c>
      <c r="AQ85" s="2">
        <f t="shared" si="57"/>
        <v>578.10365140244699</v>
      </c>
      <c r="AR85" s="2">
        <f t="shared" si="58"/>
        <v>600.67944158985279</v>
      </c>
      <c r="AS85" s="2">
        <f t="shared" si="59"/>
        <v>623.10576099974367</v>
      </c>
      <c r="AT85" s="2">
        <f t="shared" si="60"/>
        <v>645.31735702677656</v>
      </c>
      <c r="AU85" s="2">
        <f t="shared" si="61"/>
        <v>667.24958083060835</v>
      </c>
      <c r="AV85" s="2">
        <f t="shared" si="62"/>
        <v>688.83884225358327</v>
      </c>
      <c r="AW85" s="2">
        <f t="shared" si="63"/>
        <v>710.02305753423184</v>
      </c>
      <c r="AX85" s="2">
        <f t="shared" si="64"/>
        <v>730.7420854333127</v>
      </c>
      <c r="AY85" s="2">
        <f t="shared" si="65"/>
        <v>750.93814762504837</v>
      </c>
      <c r="AZ85" s="2">
        <f t="shared" si="66"/>
        <v>770.55622950605812</v>
      </c>
      <c r="BA85" s="2">
        <f t="shared" si="67"/>
        <v>789.54445793385685</v>
      </c>
      <c r="BB85" s="2">
        <f t="shared" si="68"/>
        <v>807.85445282069497</v>
      </c>
      <c r="BC85" s="2">
        <f t="shared" si="69"/>
        <v>825.44164997190671</v>
      </c>
      <c r="BD85" s="2">
        <f t="shared" si="70"/>
        <v>842.26559306585477</v>
      </c>
      <c r="BE85" s="2">
        <f t="shared" si="71"/>
        <v>858.29019322074191</v>
      </c>
      <c r="BF85" s="2">
        <f t="shared" si="72"/>
        <v>873.48395517883068</v>
      </c>
      <c r="BG85" s="2">
        <f t="shared" si="73"/>
        <v>887.82016975972044</v>
      </c>
      <c r="BH85" s="2">
        <f t="shared" si="74"/>
        <v>901.27707289283796</v>
      </c>
      <c r="BI85" s="2">
        <f t="shared" si="75"/>
        <v>913.83797224097941</v>
      </c>
      <c r="BJ85" s="2">
        <f t="shared" si="76"/>
        <v>925.49134318358585</v>
      </c>
      <c r="BK85" s="2">
        <f t="shared" si="77"/>
        <v>936.23089676171173</v>
      </c>
      <c r="BL85" s="135">
        <f t="shared" si="78"/>
        <v>946.0556231317006</v>
      </c>
      <c r="BM85" s="95">
        <f t="shared" si="79"/>
        <v>960.76430307865849</v>
      </c>
      <c r="BN85" s="95">
        <f t="shared" si="80"/>
        <v>972.91636559230699</v>
      </c>
      <c r="BO85" s="95">
        <f t="shared" si="81"/>
        <v>981.88304725538273</v>
      </c>
      <c r="BP85" s="95">
        <f t="shared" si="84"/>
        <v>988.22052907061493</v>
      </c>
      <c r="BQ85" s="95">
        <f t="shared" si="86"/>
        <v>991.32475440948679</v>
      </c>
      <c r="BR85" s="95">
        <f t="shared" si="88"/>
        <v>993.58762122274004</v>
      </c>
      <c r="BS85" s="95">
        <f t="shared" si="90"/>
        <v>995.05175472380415</v>
      </c>
      <c r="BT85" s="95">
        <f t="shared" si="92"/>
        <v>995.76522100851582</v>
      </c>
      <c r="BU85" s="138">
        <f t="shared" si="94"/>
        <v>995.78187395259022</v>
      </c>
      <c r="BV85" s="2">
        <f t="shared" si="96"/>
        <v>977.63155753621049</v>
      </c>
      <c r="BW85" s="2">
        <f t="shared" si="98"/>
        <v>958.86908348209545</v>
      </c>
      <c r="BX85" s="2">
        <f t="shared" ref="BX85:BX111" si="100">$BX$83-($BX$83*$A13)</f>
        <v>939.59800368428512</v>
      </c>
      <c r="BY85" s="2">
        <f>$BY$84-($BY$84*$A12)</f>
        <v>919.93043616464126</v>
      </c>
      <c r="BZ85" s="14">
        <f>BZ4</f>
        <v>900</v>
      </c>
      <c r="CC85" s="1"/>
    </row>
    <row r="86" spans="1:89" x14ac:dyDescent="0.25">
      <c r="A86" s="11">
        <f>lifetimes!E84</f>
        <v>0.97486613085626106</v>
      </c>
      <c r="B86" s="11"/>
      <c r="C86" s="40">
        <f t="shared" si="82"/>
        <v>76</v>
      </c>
      <c r="D86" s="15">
        <f t="shared" si="83"/>
        <v>6.2834672859347336</v>
      </c>
      <c r="E86" s="1">
        <f t="shared" si="85"/>
        <v>14.191293510986043</v>
      </c>
      <c r="F86" s="1">
        <f t="shared" si="87"/>
        <v>23.979852862938969</v>
      </c>
      <c r="G86" s="1">
        <f t="shared" si="89"/>
        <v>35.930755537897767</v>
      </c>
      <c r="H86" s="13">
        <f t="shared" si="91"/>
        <v>40.281209865861229</v>
      </c>
      <c r="I86" s="13">
        <f t="shared" si="93"/>
        <v>45.050643956484805</v>
      </c>
      <c r="J86" s="16">
        <f t="shared" si="95"/>
        <v>50.265403547930646</v>
      </c>
      <c r="K86" s="17">
        <f t="shared" si="97"/>
        <v>55.951843927420668</v>
      </c>
      <c r="L86" s="13">
        <f t="shared" si="99"/>
        <v>62.136120289827659</v>
      </c>
      <c r="M86" s="12">
        <f t="shared" ref="M86:M111" si="101">$M$20-($M$20*$A77)</f>
        <v>68.843962023200902</v>
      </c>
      <c r="N86" s="12">
        <f t="shared" si="28"/>
        <v>76.100432459719855</v>
      </c>
      <c r="O86" s="12">
        <f t="shared" si="29"/>
        <v>83.929675966334344</v>
      </c>
      <c r="P86" s="3">
        <f t="shared" si="30"/>
        <v>92.354654576937833</v>
      </c>
      <c r="Q86" s="3">
        <f t="shared" si="31"/>
        <v>101.39687668036061</v>
      </c>
      <c r="R86" s="3">
        <f t="shared" si="32"/>
        <v>111.07612056868595</v>
      </c>
      <c r="S86" s="3">
        <f t="shared" si="33"/>
        <v>121.41015591139194</v>
      </c>
      <c r="T86" s="3">
        <f t="shared" si="34"/>
        <v>132.41446644583618</v>
      </c>
      <c r="U86" s="3">
        <f t="shared" si="35"/>
        <v>144.10197735730185</v>
      </c>
      <c r="V86" s="3">
        <f t="shared" si="36"/>
        <v>156.48279095643102</v>
      </c>
      <c r="W86" s="2">
        <f t="shared" si="37"/>
        <v>169.56393434342556</v>
      </c>
      <c r="X86" s="2">
        <f t="shared" si="38"/>
        <v>183.34912277276749</v>
      </c>
      <c r="Y86" s="2">
        <f t="shared" si="39"/>
        <v>197.8385423963955</v>
      </c>
      <c r="Z86" s="2">
        <f t="shared" si="40"/>
        <v>213.02865596534139</v>
      </c>
      <c r="AA86" s="2">
        <f t="shared" si="41"/>
        <v>228.91203490916701</v>
      </c>
      <c r="AB86" s="2">
        <f t="shared" si="42"/>
        <v>245.47722098977727</v>
      </c>
      <c r="AC86" s="18">
        <f t="shared" si="43"/>
        <v>262.70862044330647</v>
      </c>
      <c r="AD86" s="2">
        <f t="shared" si="44"/>
        <v>280.58643318406257</v>
      </c>
      <c r="AE86" s="18">
        <f t="shared" si="45"/>
        <v>299.08661925255319</v>
      </c>
      <c r="AF86" s="2">
        <f t="shared" si="46"/>
        <v>318.1809042511527</v>
      </c>
      <c r="AG86" s="2">
        <f t="shared" si="47"/>
        <v>337.83682503288492</v>
      </c>
      <c r="AH86" s="18">
        <f t="shared" si="48"/>
        <v>358.01781639888588</v>
      </c>
      <c r="AI86" s="18">
        <f t="shared" si="49"/>
        <v>378.68333902701727</v>
      </c>
      <c r="AJ86" s="2">
        <f t="shared" si="50"/>
        <v>399.78904830703073</v>
      </c>
      <c r="AK86" s="2">
        <f t="shared" si="51"/>
        <v>421.28700320629378</v>
      </c>
      <c r="AL86" s="2">
        <f t="shared" si="52"/>
        <v>443.1259137442305</v>
      </c>
      <c r="AM86" s="2">
        <f t="shared" si="53"/>
        <v>465.25142512313903</v>
      </c>
      <c r="AN86" s="2">
        <f t="shared" si="54"/>
        <v>487.60643605752637</v>
      </c>
      <c r="AO86" s="2">
        <f t="shared" si="55"/>
        <v>510.1314483727586</v>
      </c>
      <c r="AP86" s="2">
        <f t="shared" si="56"/>
        <v>532.76494451515282</v>
      </c>
      <c r="AQ86" s="2">
        <f t="shared" si="57"/>
        <v>555.44378923743466</v>
      </c>
      <c r="AR86" s="2">
        <f t="shared" si="58"/>
        <v>578.10365140244699</v>
      </c>
      <c r="AS86" s="2">
        <f t="shared" si="59"/>
        <v>600.67944158985279</v>
      </c>
      <c r="AT86" s="2">
        <f t="shared" si="60"/>
        <v>623.10576099974367</v>
      </c>
      <c r="AU86" s="2">
        <f t="shared" si="61"/>
        <v>645.31735702677656</v>
      </c>
      <c r="AV86" s="2">
        <f t="shared" si="62"/>
        <v>667.24958083060835</v>
      </c>
      <c r="AW86" s="2">
        <f t="shared" si="63"/>
        <v>688.83884225358327</v>
      </c>
      <c r="AX86" s="2">
        <f t="shared" si="64"/>
        <v>710.02305753423184</v>
      </c>
      <c r="AY86" s="2">
        <f t="shared" si="65"/>
        <v>730.7420854333127</v>
      </c>
      <c r="AZ86" s="2">
        <f t="shared" si="66"/>
        <v>750.93814762504837</v>
      </c>
      <c r="BA86" s="2">
        <f t="shared" si="67"/>
        <v>770.55622950605812</v>
      </c>
      <c r="BB86" s="2">
        <f t="shared" si="68"/>
        <v>789.54445793385685</v>
      </c>
      <c r="BC86" s="2">
        <f t="shared" si="69"/>
        <v>807.85445282069497</v>
      </c>
      <c r="BD86" s="2">
        <f t="shared" si="70"/>
        <v>825.44164997190671</v>
      </c>
      <c r="BE86" s="2">
        <f t="shared" si="71"/>
        <v>842.26559306585477</v>
      </c>
      <c r="BF86" s="2">
        <f t="shared" si="72"/>
        <v>858.29019322074191</v>
      </c>
      <c r="BG86" s="2">
        <f t="shared" si="73"/>
        <v>873.48395517883068</v>
      </c>
      <c r="BH86" s="2">
        <f t="shared" si="74"/>
        <v>887.82016975972044</v>
      </c>
      <c r="BI86" s="2">
        <f t="shared" si="75"/>
        <v>901.27707289283796</v>
      </c>
      <c r="BJ86" s="2">
        <f t="shared" si="76"/>
        <v>913.83797224097941</v>
      </c>
      <c r="BK86" s="2">
        <f t="shared" si="77"/>
        <v>925.49134318358585</v>
      </c>
      <c r="BL86" s="135">
        <f t="shared" si="78"/>
        <v>936.23089676171173</v>
      </c>
      <c r="BM86" s="95">
        <f t="shared" si="79"/>
        <v>951.79602221465302</v>
      </c>
      <c r="BN86" s="95">
        <f t="shared" si="80"/>
        <v>964.82044460155009</v>
      </c>
      <c r="BO86" s="95">
        <f t="shared" si="81"/>
        <v>974.6692986265731</v>
      </c>
      <c r="BP86" s="95">
        <f t="shared" si="84"/>
        <v>981.88304725538273</v>
      </c>
      <c r="BQ86" s="95">
        <f t="shared" si="86"/>
        <v>985.85078935412662</v>
      </c>
      <c r="BR86" s="95">
        <f t="shared" si="88"/>
        <v>988.94185664460224</v>
      </c>
      <c r="BS86" s="95">
        <f t="shared" si="90"/>
        <v>991.19352928910337</v>
      </c>
      <c r="BT86" s="95">
        <f t="shared" si="92"/>
        <v>992.64834377615193</v>
      </c>
      <c r="BU86" s="138">
        <f t="shared" si="94"/>
        <v>993.3542634438669</v>
      </c>
      <c r="BV86" s="2">
        <f t="shared" si="96"/>
        <v>975.86623647353838</v>
      </c>
      <c r="BW86" s="2">
        <f t="shared" si="98"/>
        <v>957.67989309669599</v>
      </c>
      <c r="BX86" s="2">
        <f t="shared" si="100"/>
        <v>938.89264424288513</v>
      </c>
      <c r="BY86" s="2">
        <f t="shared" ref="BY86:BY111" si="102">$BY$84-($BY$84*$A13)</f>
        <v>919.60655679738545</v>
      </c>
      <c r="BZ86" s="2">
        <f>$BZ$85-($BZ$85*$A12)</f>
        <v>899.93194842193168</v>
      </c>
      <c r="CA86" s="14">
        <f>CA4</f>
        <v>880</v>
      </c>
      <c r="CD86" s="1"/>
    </row>
    <row r="87" spans="1:89" x14ac:dyDescent="0.25">
      <c r="A87" s="11">
        <f>lifetimes!E85</f>
        <v>0.97779758421680341</v>
      </c>
      <c r="B87" s="11"/>
      <c r="C87" s="40">
        <f t="shared" si="82"/>
        <v>77</v>
      </c>
      <c r="D87" s="15">
        <f t="shared" si="83"/>
        <v>5.5506039457991392</v>
      </c>
      <c r="E87" s="1">
        <f t="shared" si="85"/>
        <v>12.566934571869467</v>
      </c>
      <c r="F87" s="1">
        <f t="shared" si="87"/>
        <v>21.286940266479064</v>
      </c>
      <c r="G87" s="1">
        <f t="shared" si="89"/>
        <v>31.97313715058533</v>
      </c>
      <c r="H87" s="13">
        <f t="shared" si="91"/>
        <v>35.930755537897767</v>
      </c>
      <c r="I87" s="13">
        <f t="shared" si="93"/>
        <v>40.281209865861229</v>
      </c>
      <c r="J87" s="16">
        <f t="shared" si="95"/>
        <v>45.050643956484805</v>
      </c>
      <c r="K87" s="17">
        <f t="shared" si="97"/>
        <v>50.265403547930646</v>
      </c>
      <c r="L87" s="13">
        <f t="shared" si="99"/>
        <v>55.951843927420668</v>
      </c>
      <c r="M87" s="12">
        <f t="shared" si="101"/>
        <v>62.136120289827659</v>
      </c>
      <c r="N87" s="12">
        <f t="shared" ref="N87:N111" si="103">$N$21-($N$21*$A77)</f>
        <v>68.843962023200902</v>
      </c>
      <c r="O87" s="12">
        <f t="shared" si="29"/>
        <v>76.100432459719855</v>
      </c>
      <c r="P87" s="3">
        <f t="shared" si="30"/>
        <v>83.929675966334344</v>
      </c>
      <c r="Q87" s="3">
        <f t="shared" si="31"/>
        <v>92.354654576937833</v>
      </c>
      <c r="R87" s="3">
        <f t="shared" si="32"/>
        <v>101.39687668036061</v>
      </c>
      <c r="S87" s="3">
        <f t="shared" si="33"/>
        <v>111.07612056868595</v>
      </c>
      <c r="T87" s="3">
        <f t="shared" si="34"/>
        <v>121.41015591139194</v>
      </c>
      <c r="U87" s="3">
        <f t="shared" si="35"/>
        <v>132.41446644583618</v>
      </c>
      <c r="V87" s="3">
        <f t="shared" si="36"/>
        <v>144.10197735730185</v>
      </c>
      <c r="W87" s="2">
        <f t="shared" si="37"/>
        <v>156.48279095643102</v>
      </c>
      <c r="X87" s="2">
        <f t="shared" si="38"/>
        <v>169.56393434342556</v>
      </c>
      <c r="Y87" s="2">
        <f t="shared" si="39"/>
        <v>183.34912277276749</v>
      </c>
      <c r="Z87" s="2">
        <f t="shared" si="40"/>
        <v>197.8385423963955</v>
      </c>
      <c r="AA87" s="2">
        <f t="shared" si="41"/>
        <v>213.02865596534139</v>
      </c>
      <c r="AB87" s="2">
        <f t="shared" si="42"/>
        <v>228.91203490916701</v>
      </c>
      <c r="AC87" s="18">
        <f t="shared" si="43"/>
        <v>245.47722098977727</v>
      </c>
      <c r="AD87" s="2">
        <f t="shared" si="44"/>
        <v>262.70862044330647</v>
      </c>
      <c r="AE87" s="18">
        <f t="shared" si="45"/>
        <v>280.58643318406257</v>
      </c>
      <c r="AF87" s="2">
        <f t="shared" si="46"/>
        <v>299.08661925255319</v>
      </c>
      <c r="AG87" s="2">
        <f t="shared" si="47"/>
        <v>318.1809042511527</v>
      </c>
      <c r="AH87" s="18">
        <f t="shared" si="48"/>
        <v>337.83682503288492</v>
      </c>
      <c r="AI87" s="18">
        <f t="shared" si="49"/>
        <v>358.01781639888588</v>
      </c>
      <c r="AJ87" s="2">
        <f t="shared" si="50"/>
        <v>378.68333902701727</v>
      </c>
      <c r="AK87" s="2">
        <f t="shared" si="51"/>
        <v>399.78904830703073</v>
      </c>
      <c r="AL87" s="2">
        <f t="shared" si="52"/>
        <v>421.28700320629378</v>
      </c>
      <c r="AM87" s="2">
        <f t="shared" si="53"/>
        <v>443.1259137442305</v>
      </c>
      <c r="AN87" s="2">
        <f t="shared" si="54"/>
        <v>465.25142512313903</v>
      </c>
      <c r="AO87" s="2">
        <f t="shared" si="55"/>
        <v>487.60643605752637</v>
      </c>
      <c r="AP87" s="2">
        <f t="shared" si="56"/>
        <v>510.1314483727586</v>
      </c>
      <c r="AQ87" s="2">
        <f t="shared" si="57"/>
        <v>532.76494451515282</v>
      </c>
      <c r="AR87" s="2">
        <f t="shared" si="58"/>
        <v>555.44378923743466</v>
      </c>
      <c r="AS87" s="2">
        <f t="shared" si="59"/>
        <v>578.10365140244699</v>
      </c>
      <c r="AT87" s="2">
        <f t="shared" si="60"/>
        <v>600.67944158985279</v>
      </c>
      <c r="AU87" s="2">
        <f t="shared" si="61"/>
        <v>623.10576099974367</v>
      </c>
      <c r="AV87" s="2">
        <f t="shared" si="62"/>
        <v>645.31735702677656</v>
      </c>
      <c r="AW87" s="2">
        <f t="shared" si="63"/>
        <v>667.24958083060835</v>
      </c>
      <c r="AX87" s="2">
        <f t="shared" si="64"/>
        <v>688.83884225358327</v>
      </c>
      <c r="AY87" s="2">
        <f t="shared" si="65"/>
        <v>710.02305753423184</v>
      </c>
      <c r="AZ87" s="2">
        <f t="shared" si="66"/>
        <v>730.7420854333127</v>
      </c>
      <c r="BA87" s="2">
        <f t="shared" si="67"/>
        <v>750.93814762504837</v>
      </c>
      <c r="BB87" s="2">
        <f t="shared" si="68"/>
        <v>770.55622950605812</v>
      </c>
      <c r="BC87" s="2">
        <f t="shared" si="69"/>
        <v>789.54445793385685</v>
      </c>
      <c r="BD87" s="2">
        <f t="shared" si="70"/>
        <v>807.85445282069497</v>
      </c>
      <c r="BE87" s="2">
        <f t="shared" si="71"/>
        <v>825.44164997190671</v>
      </c>
      <c r="BF87" s="2">
        <f t="shared" si="72"/>
        <v>842.26559306585477</v>
      </c>
      <c r="BG87" s="2">
        <f t="shared" si="73"/>
        <v>858.29019322074191</v>
      </c>
      <c r="BH87" s="2">
        <f t="shared" si="74"/>
        <v>873.48395517883068</v>
      </c>
      <c r="BI87" s="2">
        <f t="shared" si="75"/>
        <v>887.82016975972044</v>
      </c>
      <c r="BJ87" s="2">
        <f t="shared" si="76"/>
        <v>901.27707289283796</v>
      </c>
      <c r="BK87" s="2">
        <f t="shared" si="77"/>
        <v>913.83797224097941</v>
      </c>
      <c r="BL87" s="135">
        <f t="shared" si="78"/>
        <v>925.49134318358585</v>
      </c>
      <c r="BM87" s="95">
        <f t="shared" si="79"/>
        <v>941.9116821719947</v>
      </c>
      <c r="BN87" s="95">
        <f t="shared" si="80"/>
        <v>955.81430157271927</v>
      </c>
      <c r="BO87" s="95">
        <f t="shared" si="81"/>
        <v>966.55879096850401</v>
      </c>
      <c r="BP87" s="95">
        <f t="shared" si="84"/>
        <v>974.6692986265731</v>
      </c>
      <c r="BQ87" s="95">
        <f t="shared" si="86"/>
        <v>979.52850473619833</v>
      </c>
      <c r="BR87" s="95">
        <f t="shared" si="88"/>
        <v>983.48104963763876</v>
      </c>
      <c r="BS87" s="95">
        <f t="shared" si="90"/>
        <v>986.55895887971781</v>
      </c>
      <c r="BT87" s="95">
        <f t="shared" si="92"/>
        <v>988.79943735546647</v>
      </c>
      <c r="BU87" s="138">
        <f t="shared" si="94"/>
        <v>990.2449328284996</v>
      </c>
      <c r="BV87" s="2">
        <f t="shared" si="96"/>
        <v>973.48717817498959</v>
      </c>
      <c r="BW87" s="2">
        <f t="shared" si="98"/>
        <v>955.95059899448665</v>
      </c>
      <c r="BX87" s="2">
        <f t="shared" si="100"/>
        <v>937.72822865718149</v>
      </c>
      <c r="BY87" s="2">
        <f t="shared" si="102"/>
        <v>918.9162050036748</v>
      </c>
      <c r="BZ87" s="2">
        <f t="shared" ref="BZ87:BZ111" si="104">$BZ$85-($BZ$85*$A13)</f>
        <v>899.61510991048578</v>
      </c>
      <c r="CA87" s="2">
        <f>$CA$86-($CA$86*$A12)</f>
        <v>879.93346067922209</v>
      </c>
      <c r="CB87" s="14">
        <f>CB4</f>
        <v>860</v>
      </c>
      <c r="CE87" s="1"/>
    </row>
    <row r="88" spans="1:89" x14ac:dyDescent="0.25">
      <c r="A88" s="11">
        <f>lifetimes!E86</f>
        <v>0.98043555480198363</v>
      </c>
      <c r="B88" s="11"/>
      <c r="C88" s="40">
        <f t="shared" si="82"/>
        <v>78</v>
      </c>
      <c r="D88" s="15">
        <f t="shared" si="83"/>
        <v>4.8911112995041037</v>
      </c>
      <c r="E88" s="1">
        <f t="shared" si="85"/>
        <v>11.101207891598278</v>
      </c>
      <c r="F88" s="1">
        <f t="shared" si="87"/>
        <v>18.850401857804172</v>
      </c>
      <c r="G88" s="1">
        <f t="shared" si="89"/>
        <v>28.382587021972085</v>
      </c>
      <c r="H88" s="13">
        <f t="shared" si="91"/>
        <v>31.97313715058533</v>
      </c>
      <c r="I88" s="13">
        <f t="shared" si="93"/>
        <v>35.930755537897767</v>
      </c>
      <c r="J88" s="16">
        <f t="shared" si="95"/>
        <v>40.281209865861229</v>
      </c>
      <c r="K88" s="17">
        <f t="shared" si="97"/>
        <v>45.050643956484805</v>
      </c>
      <c r="L88" s="13">
        <f t="shared" si="99"/>
        <v>50.265403547930646</v>
      </c>
      <c r="M88" s="12">
        <f t="shared" si="101"/>
        <v>55.951843927420668</v>
      </c>
      <c r="N88" s="12">
        <f t="shared" si="103"/>
        <v>62.136120289827659</v>
      </c>
      <c r="O88" s="12">
        <f t="shared" ref="O88:O111" si="105">$O$22-($O$22*$A77)</f>
        <v>68.843962023200902</v>
      </c>
      <c r="P88" s="3">
        <f t="shared" si="30"/>
        <v>76.100432459719855</v>
      </c>
      <c r="Q88" s="3">
        <f t="shared" si="31"/>
        <v>83.929675966334344</v>
      </c>
      <c r="R88" s="3">
        <f t="shared" si="32"/>
        <v>92.354654576937833</v>
      </c>
      <c r="S88" s="3">
        <f t="shared" si="33"/>
        <v>101.39687668036061</v>
      </c>
      <c r="T88" s="3">
        <f t="shared" si="34"/>
        <v>111.07612056868595</v>
      </c>
      <c r="U88" s="3">
        <f t="shared" si="35"/>
        <v>121.41015591139194</v>
      </c>
      <c r="V88" s="3">
        <f t="shared" si="36"/>
        <v>132.41446644583618</v>
      </c>
      <c r="W88" s="2">
        <f t="shared" si="37"/>
        <v>144.10197735730185</v>
      </c>
      <c r="X88" s="2">
        <f t="shared" si="38"/>
        <v>156.48279095643102</v>
      </c>
      <c r="Y88" s="2">
        <f t="shared" si="39"/>
        <v>169.56393434342556</v>
      </c>
      <c r="Z88" s="2">
        <f t="shared" si="40"/>
        <v>183.34912277276749</v>
      </c>
      <c r="AA88" s="2">
        <f t="shared" si="41"/>
        <v>197.8385423963955</v>
      </c>
      <c r="AB88" s="2">
        <f t="shared" si="42"/>
        <v>213.02865596534139</v>
      </c>
      <c r="AC88" s="18">
        <f t="shared" si="43"/>
        <v>228.91203490916701</v>
      </c>
      <c r="AD88" s="2">
        <f t="shared" si="44"/>
        <v>245.47722098977727</v>
      </c>
      <c r="AE88" s="18">
        <f t="shared" si="45"/>
        <v>262.70862044330647</v>
      </c>
      <c r="AF88" s="2">
        <f t="shared" si="46"/>
        <v>280.58643318406257</v>
      </c>
      <c r="AG88" s="2">
        <f t="shared" si="47"/>
        <v>299.08661925255319</v>
      </c>
      <c r="AH88" s="18">
        <f t="shared" si="48"/>
        <v>318.1809042511527</v>
      </c>
      <c r="AI88" s="18">
        <f t="shared" si="49"/>
        <v>337.83682503288492</v>
      </c>
      <c r="AJ88" s="2">
        <f t="shared" si="50"/>
        <v>358.01781639888588</v>
      </c>
      <c r="AK88" s="2">
        <f t="shared" si="51"/>
        <v>378.68333902701727</v>
      </c>
      <c r="AL88" s="2">
        <f t="shared" si="52"/>
        <v>399.78904830703073</v>
      </c>
      <c r="AM88" s="2">
        <f t="shared" si="53"/>
        <v>421.28700320629378</v>
      </c>
      <c r="AN88" s="2">
        <f t="shared" si="54"/>
        <v>443.1259137442305</v>
      </c>
      <c r="AO88" s="2">
        <f t="shared" si="55"/>
        <v>465.25142512313903</v>
      </c>
      <c r="AP88" s="2">
        <f t="shared" si="56"/>
        <v>487.60643605752637</v>
      </c>
      <c r="AQ88" s="2">
        <f t="shared" si="57"/>
        <v>510.1314483727586</v>
      </c>
      <c r="AR88" s="2">
        <f t="shared" si="58"/>
        <v>532.76494451515282</v>
      </c>
      <c r="AS88" s="2">
        <f t="shared" si="59"/>
        <v>555.44378923743466</v>
      </c>
      <c r="AT88" s="2">
        <f t="shared" si="60"/>
        <v>578.10365140244699</v>
      </c>
      <c r="AU88" s="2">
        <f t="shared" si="61"/>
        <v>600.67944158985279</v>
      </c>
      <c r="AV88" s="2">
        <f t="shared" si="62"/>
        <v>623.10576099974367</v>
      </c>
      <c r="AW88" s="2">
        <f t="shared" si="63"/>
        <v>645.31735702677656</v>
      </c>
      <c r="AX88" s="2">
        <f t="shared" si="64"/>
        <v>667.24958083060835</v>
      </c>
      <c r="AY88" s="2">
        <f t="shared" si="65"/>
        <v>688.83884225358327</v>
      </c>
      <c r="AZ88" s="2">
        <f t="shared" si="66"/>
        <v>710.02305753423184</v>
      </c>
      <c r="BA88" s="2">
        <f t="shared" si="67"/>
        <v>730.7420854333127</v>
      </c>
      <c r="BB88" s="2">
        <f t="shared" si="68"/>
        <v>750.93814762504837</v>
      </c>
      <c r="BC88" s="2">
        <f t="shared" si="69"/>
        <v>770.55622950605812</v>
      </c>
      <c r="BD88" s="2">
        <f t="shared" si="70"/>
        <v>789.54445793385685</v>
      </c>
      <c r="BE88" s="2">
        <f t="shared" si="71"/>
        <v>807.85445282069497</v>
      </c>
      <c r="BF88" s="2">
        <f t="shared" si="72"/>
        <v>825.44164997190671</v>
      </c>
      <c r="BG88" s="2">
        <f t="shared" si="73"/>
        <v>842.26559306585477</v>
      </c>
      <c r="BH88" s="2">
        <f t="shared" si="74"/>
        <v>858.29019322074191</v>
      </c>
      <c r="BI88" s="2">
        <f t="shared" si="75"/>
        <v>873.48395517883068</v>
      </c>
      <c r="BJ88" s="2">
        <f t="shared" si="76"/>
        <v>887.82016975972044</v>
      </c>
      <c r="BK88" s="2">
        <f t="shared" si="77"/>
        <v>901.27707289283796</v>
      </c>
      <c r="BL88" s="135">
        <f t="shared" si="78"/>
        <v>913.83797224097941</v>
      </c>
      <c r="BM88" s="95">
        <f t="shared" si="79"/>
        <v>931.10696400734355</v>
      </c>
      <c r="BN88" s="95">
        <f t="shared" si="80"/>
        <v>945.88823195919235</v>
      </c>
      <c r="BO88" s="95">
        <f t="shared" si="81"/>
        <v>957.5364212976051</v>
      </c>
      <c r="BP88" s="95">
        <f t="shared" si="84"/>
        <v>966.55879096850401</v>
      </c>
      <c r="BQ88" s="95">
        <f t="shared" si="86"/>
        <v>972.33205458088491</v>
      </c>
      <c r="BR88" s="95">
        <f t="shared" si="88"/>
        <v>977.17396221701449</v>
      </c>
      <c r="BS88" s="95">
        <f t="shared" si="90"/>
        <v>981.11130992115113</v>
      </c>
      <c r="BT88" s="95">
        <f t="shared" si="92"/>
        <v>984.17606111483315</v>
      </c>
      <c r="BU88" s="138">
        <f t="shared" si="94"/>
        <v>986.40534542182945</v>
      </c>
      <c r="BV88" s="2">
        <f t="shared" si="96"/>
        <v>970.4400341719296</v>
      </c>
      <c r="BW88" s="2">
        <f t="shared" si="98"/>
        <v>953.62009290611218</v>
      </c>
      <c r="BX88" s="2">
        <f t="shared" si="100"/>
        <v>936.03496151543482</v>
      </c>
      <c r="BY88" s="2">
        <f t="shared" si="102"/>
        <v>917.77656421766699</v>
      </c>
      <c r="BZ88" s="2">
        <f t="shared" si="104"/>
        <v>898.93976576446448</v>
      </c>
      <c r="CA88" s="2">
        <f t="shared" ref="CA88:CA111" si="106">$CA$86-($CA$86*$A13)</f>
        <v>879.62366302358612</v>
      </c>
      <c r="CB88" s="2">
        <f>$CB$87-($CB$87*$A12)</f>
        <v>859.93497293651251</v>
      </c>
      <c r="CC88" s="14">
        <f>CC4</f>
        <v>840</v>
      </c>
      <c r="CF88" s="1"/>
    </row>
    <row r="89" spans="1:89" x14ac:dyDescent="0.25">
      <c r="A89" s="11">
        <f>lifetimes!E87</f>
        <v>0.98280293923047291</v>
      </c>
      <c r="B89" s="11"/>
      <c r="C89" s="40">
        <f t="shared" si="82"/>
        <v>79</v>
      </c>
      <c r="D89" s="15">
        <f t="shared" si="83"/>
        <v>4.2992651923817675</v>
      </c>
      <c r="E89" s="1">
        <f t="shared" si="85"/>
        <v>9.7822225990082075</v>
      </c>
      <c r="F89" s="1">
        <f t="shared" si="87"/>
        <v>16.651811837397418</v>
      </c>
      <c r="G89" s="1">
        <f t="shared" si="89"/>
        <v>25.133869143738934</v>
      </c>
      <c r="H89" s="13">
        <f t="shared" si="91"/>
        <v>28.382587021972085</v>
      </c>
      <c r="I89" s="13">
        <f t="shared" si="93"/>
        <v>31.97313715058533</v>
      </c>
      <c r="J89" s="16">
        <f t="shared" si="95"/>
        <v>35.930755537897767</v>
      </c>
      <c r="K89" s="17">
        <f t="shared" si="97"/>
        <v>40.281209865861229</v>
      </c>
      <c r="L89" s="13">
        <f t="shared" si="99"/>
        <v>45.050643956484805</v>
      </c>
      <c r="M89" s="12">
        <f t="shared" si="101"/>
        <v>50.265403547930646</v>
      </c>
      <c r="N89" s="12">
        <f t="shared" si="103"/>
        <v>55.951843927420668</v>
      </c>
      <c r="O89" s="12">
        <f t="shared" si="105"/>
        <v>62.136120289827659</v>
      </c>
      <c r="P89" s="3">
        <f t="shared" ref="P89:P111" si="107">$P$23-($P$23*$A77)</f>
        <v>68.843962023200902</v>
      </c>
      <c r="Q89" s="3">
        <f t="shared" si="31"/>
        <v>76.100432459719855</v>
      </c>
      <c r="R89" s="3">
        <f t="shared" si="32"/>
        <v>83.929675966334344</v>
      </c>
      <c r="S89" s="3">
        <f t="shared" si="33"/>
        <v>92.354654576937833</v>
      </c>
      <c r="T89" s="3">
        <f t="shared" si="34"/>
        <v>101.39687668036061</v>
      </c>
      <c r="U89" s="3">
        <f t="shared" si="35"/>
        <v>111.07612056868595</v>
      </c>
      <c r="V89" s="3">
        <f t="shared" si="36"/>
        <v>121.41015591139194</v>
      </c>
      <c r="W89" s="2">
        <f t="shared" si="37"/>
        <v>132.41446644583618</v>
      </c>
      <c r="X89" s="2">
        <f t="shared" si="38"/>
        <v>144.10197735730185</v>
      </c>
      <c r="Y89" s="2">
        <f t="shared" si="39"/>
        <v>156.48279095643102</v>
      </c>
      <c r="Z89" s="2">
        <f t="shared" si="40"/>
        <v>169.56393434342556</v>
      </c>
      <c r="AA89" s="2">
        <f t="shared" si="41"/>
        <v>183.34912277276749</v>
      </c>
      <c r="AB89" s="2">
        <f t="shared" si="42"/>
        <v>197.8385423963955</v>
      </c>
      <c r="AC89" s="18">
        <f t="shared" si="43"/>
        <v>213.02865596534139</v>
      </c>
      <c r="AD89" s="2">
        <f t="shared" si="44"/>
        <v>228.91203490916701</v>
      </c>
      <c r="AE89" s="18">
        <f t="shared" si="45"/>
        <v>245.47722098977727</v>
      </c>
      <c r="AF89" s="2">
        <f t="shared" si="46"/>
        <v>262.70862044330647</v>
      </c>
      <c r="AG89" s="2">
        <f t="shared" si="47"/>
        <v>280.58643318406257</v>
      </c>
      <c r="AH89" s="18">
        <f t="shared" si="48"/>
        <v>299.08661925255319</v>
      </c>
      <c r="AI89" s="18">
        <f t="shared" si="49"/>
        <v>318.1809042511527</v>
      </c>
      <c r="AJ89" s="2">
        <f t="shared" si="50"/>
        <v>337.83682503288492</v>
      </c>
      <c r="AK89" s="2">
        <f t="shared" si="51"/>
        <v>358.01781639888588</v>
      </c>
      <c r="AL89" s="2">
        <f t="shared" si="52"/>
        <v>378.68333902701727</v>
      </c>
      <c r="AM89" s="2">
        <f t="shared" si="53"/>
        <v>399.78904830703073</v>
      </c>
      <c r="AN89" s="2">
        <f t="shared" si="54"/>
        <v>421.28700320629378</v>
      </c>
      <c r="AO89" s="2">
        <f t="shared" si="55"/>
        <v>443.1259137442305</v>
      </c>
      <c r="AP89" s="2">
        <f t="shared" si="56"/>
        <v>465.25142512313903</v>
      </c>
      <c r="AQ89" s="2">
        <f t="shared" si="57"/>
        <v>487.60643605752637</v>
      </c>
      <c r="AR89" s="2">
        <f t="shared" si="58"/>
        <v>510.1314483727586</v>
      </c>
      <c r="AS89" s="2">
        <f t="shared" si="59"/>
        <v>532.76494451515282</v>
      </c>
      <c r="AT89" s="2">
        <f t="shared" si="60"/>
        <v>555.44378923743466</v>
      </c>
      <c r="AU89" s="2">
        <f t="shared" si="61"/>
        <v>578.10365140244699</v>
      </c>
      <c r="AV89" s="2">
        <f t="shared" si="62"/>
        <v>600.67944158985279</v>
      </c>
      <c r="AW89" s="2">
        <f t="shared" si="63"/>
        <v>623.10576099974367</v>
      </c>
      <c r="AX89" s="2">
        <f t="shared" si="64"/>
        <v>645.31735702677656</v>
      </c>
      <c r="AY89" s="2">
        <f t="shared" si="65"/>
        <v>667.24958083060835</v>
      </c>
      <c r="AZ89" s="2">
        <f t="shared" si="66"/>
        <v>688.83884225358327</v>
      </c>
      <c r="BA89" s="2">
        <f t="shared" si="67"/>
        <v>710.02305753423184</v>
      </c>
      <c r="BB89" s="2">
        <f t="shared" si="68"/>
        <v>730.7420854333127</v>
      </c>
      <c r="BC89" s="2">
        <f t="shared" si="69"/>
        <v>750.93814762504837</v>
      </c>
      <c r="BD89" s="2">
        <f t="shared" si="70"/>
        <v>770.55622950605812</v>
      </c>
      <c r="BE89" s="2">
        <f t="shared" si="71"/>
        <v>789.54445793385685</v>
      </c>
      <c r="BF89" s="2">
        <f t="shared" si="72"/>
        <v>807.85445282069497</v>
      </c>
      <c r="BG89" s="2">
        <f t="shared" si="73"/>
        <v>825.44164997190671</v>
      </c>
      <c r="BH89" s="2">
        <f t="shared" si="74"/>
        <v>842.26559306585477</v>
      </c>
      <c r="BI89" s="2">
        <f t="shared" si="75"/>
        <v>858.29019322074191</v>
      </c>
      <c r="BJ89" s="2">
        <f t="shared" si="76"/>
        <v>873.48395517883068</v>
      </c>
      <c r="BK89" s="2">
        <f t="shared" si="77"/>
        <v>887.82016975972044</v>
      </c>
      <c r="BL89" s="135">
        <f t="shared" si="78"/>
        <v>901.27707289283796</v>
      </c>
      <c r="BM89" s="95">
        <f t="shared" si="79"/>
        <v>919.38288369180327</v>
      </c>
      <c r="BN89" s="95">
        <f t="shared" si="80"/>
        <v>935.03789858397352</v>
      </c>
      <c r="BO89" s="95">
        <f t="shared" si="81"/>
        <v>947.59246758227732</v>
      </c>
      <c r="BP89" s="95">
        <f t="shared" si="84"/>
        <v>957.5364212976051</v>
      </c>
      <c r="BQ89" s="95">
        <f t="shared" si="86"/>
        <v>964.2409958125653</v>
      </c>
      <c r="BR89" s="95">
        <f t="shared" si="88"/>
        <v>969.99481053519708</v>
      </c>
      <c r="BS89" s="95">
        <f t="shared" si="90"/>
        <v>974.81941969783077</v>
      </c>
      <c r="BT89" s="95">
        <f t="shared" si="92"/>
        <v>978.74157020466328</v>
      </c>
      <c r="BU89" s="138">
        <f t="shared" si="94"/>
        <v>981.79316334994837</v>
      </c>
      <c r="BV89" s="2">
        <f t="shared" si="96"/>
        <v>966.67723851339281</v>
      </c>
      <c r="BW89" s="2">
        <f t="shared" si="98"/>
        <v>950.63513551535959</v>
      </c>
      <c r="BX89" s="2">
        <f t="shared" si="100"/>
        <v>933.75300763723487</v>
      </c>
      <c r="BY89" s="2">
        <f t="shared" si="102"/>
        <v>916.11932403638298</v>
      </c>
      <c r="BZ89" s="2">
        <f t="shared" si="104"/>
        <v>897.82489977815248</v>
      </c>
      <c r="CA89" s="2">
        <f t="shared" si="106"/>
        <v>878.96332652525416</v>
      </c>
      <c r="CB89" s="2">
        <f t="shared" ref="CB89:CB111" si="108">$CB$87-($CB$87*$A13)</f>
        <v>859.63221613668645</v>
      </c>
      <c r="CC89" s="2">
        <f>$CC$88-($CC$88*$A12)</f>
        <v>839.93648519380281</v>
      </c>
      <c r="CD89" s="14">
        <f>CD4</f>
        <v>820</v>
      </c>
      <c r="CG89" s="1"/>
    </row>
    <row r="90" spans="1:89" x14ac:dyDescent="0.25">
      <c r="A90" s="11">
        <f>lifetimes!E88</f>
        <v>0.98492166790509039</v>
      </c>
      <c r="B90" s="11"/>
      <c r="C90" s="40">
        <f t="shared" si="82"/>
        <v>80</v>
      </c>
      <c r="D90" s="15">
        <f t="shared" si="83"/>
        <v>3.7695830237273924</v>
      </c>
      <c r="E90" s="1">
        <f t="shared" si="85"/>
        <v>8.598530384763535</v>
      </c>
      <c r="F90" s="1">
        <f t="shared" si="87"/>
        <v>14.673333898512283</v>
      </c>
      <c r="G90" s="1">
        <f t="shared" si="89"/>
        <v>22.202415783196557</v>
      </c>
      <c r="H90" s="13">
        <f t="shared" si="91"/>
        <v>25.133869143738934</v>
      </c>
      <c r="I90" s="13">
        <f t="shared" si="93"/>
        <v>28.382587021972085</v>
      </c>
      <c r="J90" s="16">
        <f t="shared" si="95"/>
        <v>31.97313715058533</v>
      </c>
      <c r="K90" s="17">
        <f t="shared" si="97"/>
        <v>35.930755537897767</v>
      </c>
      <c r="L90" s="13">
        <f t="shared" si="99"/>
        <v>40.281209865861229</v>
      </c>
      <c r="M90" s="12">
        <f t="shared" si="101"/>
        <v>45.050643956484805</v>
      </c>
      <c r="N90" s="12">
        <f t="shared" si="103"/>
        <v>50.265403547930646</v>
      </c>
      <c r="O90" s="12">
        <f t="shared" si="105"/>
        <v>55.951843927420668</v>
      </c>
      <c r="P90" s="3">
        <f t="shared" si="107"/>
        <v>62.136120289827659</v>
      </c>
      <c r="Q90" s="3">
        <f t="shared" ref="Q90:Q111" si="109">$Q$24-($Q$24*$A77)</f>
        <v>68.843962023200902</v>
      </c>
      <c r="R90" s="3">
        <f t="shared" si="32"/>
        <v>76.100432459719855</v>
      </c>
      <c r="S90" s="3">
        <f t="shared" si="33"/>
        <v>83.929675966334344</v>
      </c>
      <c r="T90" s="3">
        <f t="shared" si="34"/>
        <v>92.354654576937833</v>
      </c>
      <c r="U90" s="3">
        <f t="shared" si="35"/>
        <v>101.39687668036061</v>
      </c>
      <c r="V90" s="3">
        <f t="shared" si="36"/>
        <v>111.07612056868595</v>
      </c>
      <c r="W90" s="2">
        <f t="shared" si="37"/>
        <v>121.41015591139194</v>
      </c>
      <c r="X90" s="2">
        <f t="shared" si="38"/>
        <v>132.41446644583618</v>
      </c>
      <c r="Y90" s="2">
        <f t="shared" si="39"/>
        <v>144.10197735730185</v>
      </c>
      <c r="Z90" s="2">
        <f t="shared" si="40"/>
        <v>156.48279095643102</v>
      </c>
      <c r="AA90" s="2">
        <f t="shared" si="41"/>
        <v>169.56393434342556</v>
      </c>
      <c r="AB90" s="2">
        <f t="shared" si="42"/>
        <v>183.34912277276749</v>
      </c>
      <c r="AC90" s="18">
        <f t="shared" si="43"/>
        <v>197.8385423963955</v>
      </c>
      <c r="AD90" s="2">
        <f t="shared" si="44"/>
        <v>213.02865596534139</v>
      </c>
      <c r="AE90" s="18">
        <f t="shared" si="45"/>
        <v>228.91203490916701</v>
      </c>
      <c r="AF90" s="2">
        <f t="shared" si="46"/>
        <v>245.47722098977727</v>
      </c>
      <c r="AG90" s="2">
        <f t="shared" si="47"/>
        <v>262.70862044330647</v>
      </c>
      <c r="AH90" s="18">
        <f t="shared" si="48"/>
        <v>280.58643318406257</v>
      </c>
      <c r="AI90" s="18">
        <f t="shared" si="49"/>
        <v>299.08661925255319</v>
      </c>
      <c r="AJ90" s="2">
        <f t="shared" si="50"/>
        <v>318.1809042511527</v>
      </c>
      <c r="AK90" s="2">
        <f t="shared" si="51"/>
        <v>337.83682503288492</v>
      </c>
      <c r="AL90" s="2">
        <f t="shared" si="52"/>
        <v>358.01781639888588</v>
      </c>
      <c r="AM90" s="2">
        <f t="shared" si="53"/>
        <v>378.68333902701727</v>
      </c>
      <c r="AN90" s="2">
        <f t="shared" si="54"/>
        <v>399.78904830703073</v>
      </c>
      <c r="AO90" s="2">
        <f t="shared" si="55"/>
        <v>421.28700320629378</v>
      </c>
      <c r="AP90" s="2">
        <f t="shared" si="56"/>
        <v>443.1259137442305</v>
      </c>
      <c r="AQ90" s="2">
        <f t="shared" si="57"/>
        <v>465.25142512313903</v>
      </c>
      <c r="AR90" s="2">
        <f t="shared" si="58"/>
        <v>487.60643605752637</v>
      </c>
      <c r="AS90" s="2">
        <f t="shared" si="59"/>
        <v>510.1314483727586</v>
      </c>
      <c r="AT90" s="2">
        <f t="shared" si="60"/>
        <v>532.76494451515282</v>
      </c>
      <c r="AU90" s="2">
        <f t="shared" si="61"/>
        <v>555.44378923743466</v>
      </c>
      <c r="AV90" s="2">
        <f t="shared" si="62"/>
        <v>578.10365140244699</v>
      </c>
      <c r="AW90" s="2">
        <f t="shared" si="63"/>
        <v>600.67944158985279</v>
      </c>
      <c r="AX90" s="2">
        <f t="shared" si="64"/>
        <v>623.10576099974367</v>
      </c>
      <c r="AY90" s="2">
        <f t="shared" si="65"/>
        <v>645.31735702677656</v>
      </c>
      <c r="AZ90" s="2">
        <f t="shared" si="66"/>
        <v>667.24958083060835</v>
      </c>
      <c r="BA90" s="2">
        <f t="shared" si="67"/>
        <v>688.83884225358327</v>
      </c>
      <c r="BB90" s="2">
        <f t="shared" si="68"/>
        <v>710.02305753423184</v>
      </c>
      <c r="BC90" s="2">
        <f t="shared" si="69"/>
        <v>730.7420854333127</v>
      </c>
      <c r="BD90" s="2">
        <f t="shared" si="70"/>
        <v>750.93814762504837</v>
      </c>
      <c r="BE90" s="2">
        <f t="shared" si="71"/>
        <v>770.55622950605812</v>
      </c>
      <c r="BF90" s="2">
        <f t="shared" si="72"/>
        <v>789.54445793385685</v>
      </c>
      <c r="BG90" s="2">
        <f t="shared" si="73"/>
        <v>807.85445282069497</v>
      </c>
      <c r="BH90" s="2">
        <f t="shared" si="74"/>
        <v>825.44164997190671</v>
      </c>
      <c r="BI90" s="2">
        <f t="shared" si="75"/>
        <v>842.26559306585477</v>
      </c>
      <c r="BJ90" s="2">
        <f t="shared" si="76"/>
        <v>858.29019322074191</v>
      </c>
      <c r="BK90" s="2">
        <f t="shared" si="77"/>
        <v>873.48395517883068</v>
      </c>
      <c r="BL90" s="135">
        <f t="shared" si="78"/>
        <v>887.82016975972044</v>
      </c>
      <c r="BM90" s="95">
        <f t="shared" si="79"/>
        <v>906.74576834395089</v>
      </c>
      <c r="BN90" s="95">
        <f t="shared" si="80"/>
        <v>923.26432170737951</v>
      </c>
      <c r="BO90" s="95">
        <f t="shared" si="81"/>
        <v>936.72258483110102</v>
      </c>
      <c r="BP90" s="95">
        <f t="shared" si="84"/>
        <v>947.59246758227732</v>
      </c>
      <c r="BQ90" s="95">
        <f t="shared" si="86"/>
        <v>955.24026166442377</v>
      </c>
      <c r="BR90" s="95">
        <f t="shared" si="88"/>
        <v>961.92320065662716</v>
      </c>
      <c r="BS90" s="95">
        <f t="shared" si="90"/>
        <v>967.65756648950946</v>
      </c>
      <c r="BT90" s="95">
        <f t="shared" si="92"/>
        <v>972.46487717864693</v>
      </c>
      <c r="BU90" s="138">
        <f t="shared" si="94"/>
        <v>976.37183048817531</v>
      </c>
      <c r="BV90" s="2">
        <f t="shared" si="96"/>
        <v>962.1573000829494</v>
      </c>
      <c r="BW90" s="2">
        <f t="shared" si="98"/>
        <v>946.94913160495628</v>
      </c>
      <c r="BX90" s="2">
        <f t="shared" si="100"/>
        <v>930.83023685878959</v>
      </c>
      <c r="BY90" s="2">
        <f t="shared" si="102"/>
        <v>913.88592236835757</v>
      </c>
      <c r="BZ90" s="2">
        <f t="shared" si="104"/>
        <v>896.20368655733114</v>
      </c>
      <c r="CA90" s="2">
        <f t="shared" si="106"/>
        <v>877.87323533863798</v>
      </c>
      <c r="CB90" s="2">
        <f t="shared" si="108"/>
        <v>858.98688728604384</v>
      </c>
      <c r="CC90" s="2">
        <f t="shared" ref="CC90:CC111" si="110">$CC$88-($CC$88*$A13)</f>
        <v>839.64076924978679</v>
      </c>
      <c r="CD90" s="2">
        <f>$CD$89-($CD$89*$A12)</f>
        <v>819.93799745109322</v>
      </c>
      <c r="CE90" s="14">
        <f>CE4</f>
        <v>800</v>
      </c>
      <c r="CH90" s="1"/>
    </row>
    <row r="91" spans="1:89" x14ac:dyDescent="0.25">
      <c r="A91" s="11">
        <f>lifetimes!E89</f>
        <v>0.98681264121600776</v>
      </c>
      <c r="B91" s="11"/>
      <c r="C91" s="40">
        <f t="shared" si="82"/>
        <v>81</v>
      </c>
      <c r="D91" s="15">
        <f t="shared" si="83"/>
        <v>3.2968396959980737</v>
      </c>
      <c r="E91" s="1">
        <f t="shared" si="85"/>
        <v>7.5391660474547848</v>
      </c>
      <c r="F91" s="1">
        <f t="shared" si="87"/>
        <v>12.897795577145303</v>
      </c>
      <c r="G91" s="1">
        <f t="shared" si="89"/>
        <v>19.564445198016415</v>
      </c>
      <c r="H91" s="13">
        <f t="shared" si="91"/>
        <v>22.202415783196557</v>
      </c>
      <c r="I91" s="13">
        <f t="shared" si="93"/>
        <v>25.133869143738934</v>
      </c>
      <c r="J91" s="16">
        <f t="shared" si="95"/>
        <v>28.382587021972085</v>
      </c>
      <c r="K91" s="17">
        <f t="shared" si="97"/>
        <v>31.97313715058533</v>
      </c>
      <c r="L91" s="13">
        <f t="shared" si="99"/>
        <v>35.930755537897767</v>
      </c>
      <c r="M91" s="12">
        <f t="shared" si="101"/>
        <v>40.281209865861229</v>
      </c>
      <c r="N91" s="12">
        <f t="shared" si="103"/>
        <v>45.050643956484805</v>
      </c>
      <c r="O91" s="12">
        <f t="shared" si="105"/>
        <v>50.265403547930646</v>
      </c>
      <c r="P91" s="3">
        <f t="shared" si="107"/>
        <v>55.951843927420668</v>
      </c>
      <c r="Q91" s="3">
        <f t="shared" si="109"/>
        <v>62.136120289827659</v>
      </c>
      <c r="R91" s="3">
        <f t="shared" ref="R91:R111" si="111">$R$25-($R$25*$A77)</f>
        <v>68.843962023200902</v>
      </c>
      <c r="S91" s="3">
        <f t="shared" si="33"/>
        <v>76.100432459719855</v>
      </c>
      <c r="T91" s="3">
        <f t="shared" si="34"/>
        <v>83.929675966334344</v>
      </c>
      <c r="U91" s="3">
        <f t="shared" si="35"/>
        <v>92.354654576937833</v>
      </c>
      <c r="V91" s="3">
        <f t="shared" si="36"/>
        <v>101.39687668036061</v>
      </c>
      <c r="W91" s="2">
        <f t="shared" si="37"/>
        <v>111.07612056868595</v>
      </c>
      <c r="X91" s="2">
        <f t="shared" si="38"/>
        <v>121.41015591139194</v>
      </c>
      <c r="Y91" s="2">
        <f t="shared" si="39"/>
        <v>132.41446644583618</v>
      </c>
      <c r="Z91" s="2">
        <f t="shared" si="40"/>
        <v>144.10197735730185</v>
      </c>
      <c r="AA91" s="2">
        <f t="shared" si="41"/>
        <v>156.48279095643102</v>
      </c>
      <c r="AB91" s="2">
        <f t="shared" si="42"/>
        <v>169.56393434342556</v>
      </c>
      <c r="AC91" s="18">
        <f t="shared" si="43"/>
        <v>183.34912277276749</v>
      </c>
      <c r="AD91" s="2">
        <f t="shared" si="44"/>
        <v>197.8385423963955</v>
      </c>
      <c r="AE91" s="18">
        <f t="shared" si="45"/>
        <v>213.02865596534139</v>
      </c>
      <c r="AF91" s="2">
        <f t="shared" si="46"/>
        <v>228.91203490916701</v>
      </c>
      <c r="AG91" s="2">
        <f t="shared" si="47"/>
        <v>245.47722098977727</v>
      </c>
      <c r="AH91" s="18">
        <f t="shared" si="48"/>
        <v>262.70862044330647</v>
      </c>
      <c r="AI91" s="18">
        <f t="shared" si="49"/>
        <v>280.58643318406257</v>
      </c>
      <c r="AJ91" s="2">
        <f t="shared" si="50"/>
        <v>299.08661925255319</v>
      </c>
      <c r="AK91" s="2">
        <f t="shared" si="51"/>
        <v>318.1809042511527</v>
      </c>
      <c r="AL91" s="2">
        <f t="shared" si="52"/>
        <v>337.83682503288492</v>
      </c>
      <c r="AM91" s="2">
        <f t="shared" si="53"/>
        <v>358.01781639888588</v>
      </c>
      <c r="AN91" s="2">
        <f t="shared" si="54"/>
        <v>378.68333902701727</v>
      </c>
      <c r="AO91" s="2">
        <f t="shared" si="55"/>
        <v>399.78904830703073</v>
      </c>
      <c r="AP91" s="2">
        <f t="shared" si="56"/>
        <v>421.28700320629378</v>
      </c>
      <c r="AQ91" s="2">
        <f t="shared" si="57"/>
        <v>443.1259137442305</v>
      </c>
      <c r="AR91" s="2">
        <f t="shared" si="58"/>
        <v>465.25142512313903</v>
      </c>
      <c r="AS91" s="2">
        <f t="shared" si="59"/>
        <v>487.60643605752637</v>
      </c>
      <c r="AT91" s="2">
        <f t="shared" si="60"/>
        <v>510.1314483727586</v>
      </c>
      <c r="AU91" s="2">
        <f t="shared" si="61"/>
        <v>532.76494451515282</v>
      </c>
      <c r="AV91" s="2">
        <f t="shared" si="62"/>
        <v>555.44378923743466</v>
      </c>
      <c r="AW91" s="2">
        <f t="shared" si="63"/>
        <v>578.10365140244699</v>
      </c>
      <c r="AX91" s="2">
        <f t="shared" si="64"/>
        <v>600.67944158985279</v>
      </c>
      <c r="AY91" s="2">
        <f t="shared" si="65"/>
        <v>623.10576099974367</v>
      </c>
      <c r="AZ91" s="2">
        <f t="shared" si="66"/>
        <v>645.31735702677656</v>
      </c>
      <c r="BA91" s="2">
        <f t="shared" si="67"/>
        <v>667.24958083060835</v>
      </c>
      <c r="BB91" s="2">
        <f t="shared" si="68"/>
        <v>688.83884225358327</v>
      </c>
      <c r="BC91" s="2">
        <f t="shared" si="69"/>
        <v>710.02305753423184</v>
      </c>
      <c r="BD91" s="2">
        <f t="shared" si="70"/>
        <v>730.7420854333127</v>
      </c>
      <c r="BE91" s="2">
        <f t="shared" si="71"/>
        <v>750.93814762504837</v>
      </c>
      <c r="BF91" s="2">
        <f t="shared" si="72"/>
        <v>770.55622950605812</v>
      </c>
      <c r="BG91" s="2">
        <f t="shared" si="73"/>
        <v>789.54445793385685</v>
      </c>
      <c r="BH91" s="2">
        <f t="shared" si="74"/>
        <v>807.85445282069497</v>
      </c>
      <c r="BI91" s="2">
        <f t="shared" si="75"/>
        <v>825.44164997190671</v>
      </c>
      <c r="BJ91" s="2">
        <f t="shared" si="76"/>
        <v>842.26559306585477</v>
      </c>
      <c r="BK91" s="2">
        <f t="shared" si="77"/>
        <v>858.29019322074191</v>
      </c>
      <c r="BL91" s="135">
        <f t="shared" si="78"/>
        <v>873.48395517883068</v>
      </c>
      <c r="BM91" s="95">
        <f t="shared" si="79"/>
        <v>893.20721251249734</v>
      </c>
      <c r="BN91" s="95">
        <f t="shared" si="80"/>
        <v>910.57385515972953</v>
      </c>
      <c r="BO91" s="95">
        <f t="shared" si="81"/>
        <v>924.92779514262679</v>
      </c>
      <c r="BP91" s="95">
        <f t="shared" si="84"/>
        <v>936.72258483110102</v>
      </c>
      <c r="BQ91" s="95">
        <f t="shared" si="86"/>
        <v>945.32015341816384</v>
      </c>
      <c r="BR91" s="95">
        <f t="shared" si="88"/>
        <v>952.94410203124301</v>
      </c>
      <c r="BS91" s="95">
        <f t="shared" si="90"/>
        <v>959.60540550068924</v>
      </c>
      <c r="BT91" s="95">
        <f t="shared" si="92"/>
        <v>965.32032244382174</v>
      </c>
      <c r="BU91" s="138">
        <f t="shared" si="94"/>
        <v>970.11033465946286</v>
      </c>
      <c r="BV91" s="2">
        <f t="shared" si="96"/>
        <v>956.84439387841178</v>
      </c>
      <c r="BW91" s="2">
        <f t="shared" si="98"/>
        <v>942.52143681595044</v>
      </c>
      <c r="BX91" s="2">
        <f t="shared" si="100"/>
        <v>927.22102469651963</v>
      </c>
      <c r="BY91" s="2">
        <f t="shared" si="102"/>
        <v>911.02533820221959</v>
      </c>
      <c r="BZ91" s="2">
        <f t="shared" si="104"/>
        <v>894.01883709948027</v>
      </c>
      <c r="CA91" s="2">
        <f t="shared" si="106"/>
        <v>876.28804907827941</v>
      </c>
      <c r="CB91" s="2">
        <f t="shared" si="108"/>
        <v>857.92157089912348</v>
      </c>
      <c r="CC91" s="2">
        <f t="shared" si="110"/>
        <v>839.01044804683352</v>
      </c>
      <c r="CD91" s="2">
        <f t="shared" ref="CD91:CD111" si="112">$CD$89-($CD$89*$A13)</f>
        <v>819.64932236288701</v>
      </c>
      <c r="CE91" s="2">
        <f>$CE$90-($CE$90*$A12)</f>
        <v>799.93950970838364</v>
      </c>
      <c r="CF91" s="14">
        <f>CF4</f>
        <v>780</v>
      </c>
    </row>
    <row r="92" spans="1:89" x14ac:dyDescent="0.25">
      <c r="A92" s="11">
        <f>lifetimes!E90</f>
        <v>0.98849568211880467</v>
      </c>
      <c r="B92" s="11"/>
      <c r="C92" s="40">
        <f t="shared" si="82"/>
        <v>82</v>
      </c>
      <c r="D92" s="15">
        <f t="shared" si="83"/>
        <v>2.8760794702988335</v>
      </c>
      <c r="E92" s="1">
        <f t="shared" si="85"/>
        <v>6.5936793919961474</v>
      </c>
      <c r="F92" s="1">
        <f t="shared" si="87"/>
        <v>11.308749071182206</v>
      </c>
      <c r="G92" s="1">
        <f t="shared" si="89"/>
        <v>17.19706076952707</v>
      </c>
      <c r="H92" s="13">
        <f t="shared" si="91"/>
        <v>19.564445198016415</v>
      </c>
      <c r="I92" s="13">
        <f t="shared" si="93"/>
        <v>22.202415783196557</v>
      </c>
      <c r="J92" s="16">
        <f t="shared" si="95"/>
        <v>25.133869143738934</v>
      </c>
      <c r="K92" s="17">
        <f t="shared" si="97"/>
        <v>28.382587021972085</v>
      </c>
      <c r="L92" s="13">
        <f t="shared" si="99"/>
        <v>31.97313715058533</v>
      </c>
      <c r="M92" s="12">
        <f t="shared" si="101"/>
        <v>35.930755537897767</v>
      </c>
      <c r="N92" s="12">
        <f t="shared" si="103"/>
        <v>40.281209865861229</v>
      </c>
      <c r="O92" s="12">
        <f t="shared" si="105"/>
        <v>45.050643956484805</v>
      </c>
      <c r="P92" s="3">
        <f t="shared" si="107"/>
        <v>50.265403547930646</v>
      </c>
      <c r="Q92" s="3">
        <f t="shared" si="109"/>
        <v>55.951843927420668</v>
      </c>
      <c r="R92" s="3">
        <f t="shared" si="111"/>
        <v>62.136120289827659</v>
      </c>
      <c r="S92" s="3">
        <f t="shared" ref="S92:S111" si="113">$S$26-($S$26*$A77)</f>
        <v>68.843962023200902</v>
      </c>
      <c r="T92" s="3">
        <f t="shared" si="34"/>
        <v>76.100432459719855</v>
      </c>
      <c r="U92" s="3">
        <f t="shared" si="35"/>
        <v>83.929675966334344</v>
      </c>
      <c r="V92" s="3">
        <f t="shared" si="36"/>
        <v>92.354654576937833</v>
      </c>
      <c r="W92" s="2">
        <f t="shared" si="37"/>
        <v>101.39687668036061</v>
      </c>
      <c r="X92" s="2">
        <f t="shared" si="38"/>
        <v>111.07612056868595</v>
      </c>
      <c r="Y92" s="2">
        <f t="shared" si="39"/>
        <v>121.41015591139194</v>
      </c>
      <c r="Z92" s="2">
        <f t="shared" si="40"/>
        <v>132.41446644583618</v>
      </c>
      <c r="AA92" s="2">
        <f t="shared" si="41"/>
        <v>144.10197735730185</v>
      </c>
      <c r="AB92" s="2">
        <f t="shared" si="42"/>
        <v>156.48279095643102</v>
      </c>
      <c r="AC92" s="18">
        <f t="shared" si="43"/>
        <v>169.56393434342556</v>
      </c>
      <c r="AD92" s="2">
        <f t="shared" si="44"/>
        <v>183.34912277276749</v>
      </c>
      <c r="AE92" s="18">
        <f t="shared" si="45"/>
        <v>197.8385423963955</v>
      </c>
      <c r="AF92" s="2">
        <f t="shared" si="46"/>
        <v>213.02865596534139</v>
      </c>
      <c r="AG92" s="2">
        <f t="shared" si="47"/>
        <v>228.91203490916701</v>
      </c>
      <c r="AH92" s="18">
        <f t="shared" si="48"/>
        <v>245.47722098977727</v>
      </c>
      <c r="AI92" s="18">
        <f t="shared" si="49"/>
        <v>262.70862044330647</v>
      </c>
      <c r="AJ92" s="2">
        <f t="shared" si="50"/>
        <v>280.58643318406257</v>
      </c>
      <c r="AK92" s="2">
        <f t="shared" si="51"/>
        <v>299.08661925255319</v>
      </c>
      <c r="AL92" s="2">
        <f t="shared" si="52"/>
        <v>318.1809042511527</v>
      </c>
      <c r="AM92" s="2">
        <f t="shared" si="53"/>
        <v>337.83682503288492</v>
      </c>
      <c r="AN92" s="2">
        <f t="shared" si="54"/>
        <v>358.01781639888588</v>
      </c>
      <c r="AO92" s="2">
        <f t="shared" si="55"/>
        <v>378.68333902701727</v>
      </c>
      <c r="AP92" s="2">
        <f t="shared" si="56"/>
        <v>399.78904830703073</v>
      </c>
      <c r="AQ92" s="2">
        <f t="shared" si="57"/>
        <v>421.28700320629378</v>
      </c>
      <c r="AR92" s="2">
        <f t="shared" si="58"/>
        <v>443.1259137442305</v>
      </c>
      <c r="AS92" s="2">
        <f t="shared" si="59"/>
        <v>465.25142512313903</v>
      </c>
      <c r="AT92" s="2">
        <f t="shared" si="60"/>
        <v>487.60643605752637</v>
      </c>
      <c r="AU92" s="2">
        <f t="shared" si="61"/>
        <v>510.1314483727586</v>
      </c>
      <c r="AV92" s="2">
        <f t="shared" si="62"/>
        <v>532.76494451515282</v>
      </c>
      <c r="AW92" s="2">
        <f t="shared" si="63"/>
        <v>555.44378923743466</v>
      </c>
      <c r="AX92" s="2">
        <f t="shared" si="64"/>
        <v>578.10365140244699</v>
      </c>
      <c r="AY92" s="2">
        <f t="shared" si="65"/>
        <v>600.67944158985279</v>
      </c>
      <c r="AZ92" s="2">
        <f t="shared" si="66"/>
        <v>623.10576099974367</v>
      </c>
      <c r="BA92" s="2">
        <f t="shared" si="67"/>
        <v>645.31735702677656</v>
      </c>
      <c r="BB92" s="2">
        <f t="shared" si="68"/>
        <v>667.24958083060835</v>
      </c>
      <c r="BC92" s="2">
        <f t="shared" si="69"/>
        <v>688.83884225358327</v>
      </c>
      <c r="BD92" s="2">
        <f t="shared" si="70"/>
        <v>710.02305753423184</v>
      </c>
      <c r="BE92" s="2">
        <f t="shared" si="71"/>
        <v>730.7420854333127</v>
      </c>
      <c r="BF92" s="2">
        <f t="shared" si="72"/>
        <v>750.93814762504837</v>
      </c>
      <c r="BG92" s="2">
        <f t="shared" si="73"/>
        <v>770.55622950605812</v>
      </c>
      <c r="BH92" s="2">
        <f t="shared" si="74"/>
        <v>789.54445793385685</v>
      </c>
      <c r="BI92" s="2">
        <f t="shared" si="75"/>
        <v>807.85445282069497</v>
      </c>
      <c r="BJ92" s="2">
        <f t="shared" si="76"/>
        <v>825.44164997190671</v>
      </c>
      <c r="BK92" s="2">
        <f t="shared" si="77"/>
        <v>842.26559306585477</v>
      </c>
      <c r="BL92" s="135">
        <f t="shared" si="78"/>
        <v>858.29019322074191</v>
      </c>
      <c r="BM92" s="95">
        <f t="shared" si="79"/>
        <v>878.78400981904736</v>
      </c>
      <c r="BN92" s="95">
        <f t="shared" si="80"/>
        <v>896.9781424394406</v>
      </c>
      <c r="BO92" s="95">
        <f t="shared" si="81"/>
        <v>912.21446379506347</v>
      </c>
      <c r="BP92" s="95">
        <f t="shared" si="84"/>
        <v>924.92779514262679</v>
      </c>
      <c r="BQ92" s="95">
        <f t="shared" si="86"/>
        <v>934.47633650159764</v>
      </c>
      <c r="BR92" s="95">
        <f t="shared" si="88"/>
        <v>943.04783925405081</v>
      </c>
      <c r="BS92" s="95">
        <f t="shared" si="90"/>
        <v>950.64794239806236</v>
      </c>
      <c r="BT92" s="95">
        <f t="shared" si="92"/>
        <v>957.2876103447511</v>
      </c>
      <c r="BU92" s="138">
        <f t="shared" si="94"/>
        <v>962.98307839813378</v>
      </c>
      <c r="BV92" s="2">
        <f t="shared" si="96"/>
        <v>950.70812796627354</v>
      </c>
      <c r="BW92" s="2">
        <f t="shared" si="98"/>
        <v>937.31695726864837</v>
      </c>
      <c r="BX92" s="2">
        <f t="shared" si="100"/>
        <v>922.88557354895147</v>
      </c>
      <c r="BY92" s="2">
        <f t="shared" si="102"/>
        <v>907.4929177880831</v>
      </c>
      <c r="BZ92" s="2">
        <f t="shared" si="104"/>
        <v>891.22043954564958</v>
      </c>
      <c r="CA92" s="2">
        <f t="shared" si="106"/>
        <v>874.15175183060285</v>
      </c>
      <c r="CB92" s="2">
        <f t="shared" si="108"/>
        <v>856.37241159922758</v>
      </c>
      <c r="CC92" s="2">
        <f t="shared" si="110"/>
        <v>837.96990645960898</v>
      </c>
      <c r="CD92" s="2">
        <f t="shared" si="112"/>
        <v>819.0340088076232</v>
      </c>
      <c r="CE92" s="2">
        <f t="shared" ref="CE92:CE111" si="114">$CE$90-($CE$90*$A13)</f>
        <v>799.65787547598734</v>
      </c>
      <c r="CF92" s="2">
        <f>$CF$91-($CF$91*$A12)</f>
        <v>779.94102196567405</v>
      </c>
      <c r="CG92" s="14">
        <f>CG4</f>
        <v>760</v>
      </c>
    </row>
    <row r="93" spans="1:89" x14ac:dyDescent="0.25">
      <c r="A93" s="11">
        <f>lifetimes!E91</f>
        <v>0.98998950402308283</v>
      </c>
      <c r="B93" s="11"/>
      <c r="C93" s="40">
        <f t="shared" si="82"/>
        <v>83</v>
      </c>
      <c r="D93" s="15">
        <f t="shared" si="83"/>
        <v>2.5026239942292818</v>
      </c>
      <c r="E93" s="1">
        <f t="shared" si="85"/>
        <v>5.752158940597667</v>
      </c>
      <c r="F93" s="1">
        <f t="shared" si="87"/>
        <v>9.8905190879942211</v>
      </c>
      <c r="G93" s="1">
        <f t="shared" si="89"/>
        <v>15.07833209490957</v>
      </c>
      <c r="H93" s="13">
        <f t="shared" si="91"/>
        <v>17.19706076952707</v>
      </c>
      <c r="I93" s="13">
        <f t="shared" si="93"/>
        <v>19.564445198016415</v>
      </c>
      <c r="J93" s="16">
        <f t="shared" si="95"/>
        <v>22.202415783196557</v>
      </c>
      <c r="K93" s="17">
        <f t="shared" si="97"/>
        <v>25.133869143738934</v>
      </c>
      <c r="L93" s="13">
        <f t="shared" si="99"/>
        <v>28.382587021972085</v>
      </c>
      <c r="M93" s="12">
        <f t="shared" si="101"/>
        <v>31.97313715058533</v>
      </c>
      <c r="N93" s="12">
        <f t="shared" si="103"/>
        <v>35.930755537897767</v>
      </c>
      <c r="O93" s="12">
        <f t="shared" si="105"/>
        <v>40.281209865861229</v>
      </c>
      <c r="P93" s="3">
        <f t="shared" si="107"/>
        <v>45.050643956484805</v>
      </c>
      <c r="Q93" s="3">
        <f t="shared" si="109"/>
        <v>50.265403547930646</v>
      </c>
      <c r="R93" s="3">
        <f t="shared" si="111"/>
        <v>55.951843927420668</v>
      </c>
      <c r="S93" s="3">
        <f t="shared" si="113"/>
        <v>62.136120289827659</v>
      </c>
      <c r="T93" s="3">
        <f t="shared" ref="T93:T111" si="115">$T$27-($T$27*$A77)</f>
        <v>68.843962023200902</v>
      </c>
      <c r="U93" s="3">
        <f t="shared" si="35"/>
        <v>76.100432459719855</v>
      </c>
      <c r="V93" s="3">
        <f t="shared" si="36"/>
        <v>83.929675966334344</v>
      </c>
      <c r="W93" s="2">
        <f t="shared" si="37"/>
        <v>92.354654576937833</v>
      </c>
      <c r="X93" s="2">
        <f t="shared" si="38"/>
        <v>101.39687668036061</v>
      </c>
      <c r="Y93" s="2">
        <f t="shared" si="39"/>
        <v>111.07612056868595</v>
      </c>
      <c r="Z93" s="2">
        <f t="shared" si="40"/>
        <v>121.41015591139194</v>
      </c>
      <c r="AA93" s="2">
        <f t="shared" si="41"/>
        <v>132.41446644583618</v>
      </c>
      <c r="AB93" s="2">
        <f t="shared" si="42"/>
        <v>144.10197735730185</v>
      </c>
      <c r="AC93" s="18">
        <f t="shared" si="43"/>
        <v>156.48279095643102</v>
      </c>
      <c r="AD93" s="2">
        <f t="shared" si="44"/>
        <v>169.56393434342556</v>
      </c>
      <c r="AE93" s="18">
        <f t="shared" si="45"/>
        <v>183.34912277276749</v>
      </c>
      <c r="AF93" s="2">
        <f t="shared" si="46"/>
        <v>197.8385423963955</v>
      </c>
      <c r="AG93" s="2">
        <f t="shared" si="47"/>
        <v>213.02865596534139</v>
      </c>
      <c r="AH93" s="18">
        <f t="shared" si="48"/>
        <v>228.91203490916701</v>
      </c>
      <c r="AI93" s="18">
        <f t="shared" si="49"/>
        <v>245.47722098977727</v>
      </c>
      <c r="AJ93" s="2">
        <f t="shared" si="50"/>
        <v>262.70862044330647</v>
      </c>
      <c r="AK93" s="2">
        <f t="shared" si="51"/>
        <v>280.58643318406257</v>
      </c>
      <c r="AL93" s="2">
        <f t="shared" si="52"/>
        <v>299.08661925255319</v>
      </c>
      <c r="AM93" s="2">
        <f t="shared" si="53"/>
        <v>318.1809042511527</v>
      </c>
      <c r="AN93" s="2">
        <f t="shared" si="54"/>
        <v>337.83682503288492</v>
      </c>
      <c r="AO93" s="2">
        <f t="shared" si="55"/>
        <v>358.01781639888588</v>
      </c>
      <c r="AP93" s="2">
        <f t="shared" si="56"/>
        <v>378.68333902701727</v>
      </c>
      <c r="AQ93" s="2">
        <f t="shared" si="57"/>
        <v>399.78904830703073</v>
      </c>
      <c r="AR93" s="2">
        <f t="shared" si="58"/>
        <v>421.28700320629378</v>
      </c>
      <c r="AS93" s="2">
        <f t="shared" si="59"/>
        <v>443.1259137442305</v>
      </c>
      <c r="AT93" s="2">
        <f t="shared" si="60"/>
        <v>465.25142512313903</v>
      </c>
      <c r="AU93" s="2">
        <f t="shared" si="61"/>
        <v>487.60643605752637</v>
      </c>
      <c r="AV93" s="2">
        <f t="shared" si="62"/>
        <v>510.1314483727586</v>
      </c>
      <c r="AW93" s="2">
        <f t="shared" si="63"/>
        <v>532.76494451515282</v>
      </c>
      <c r="AX93" s="2">
        <f t="shared" si="64"/>
        <v>555.44378923743466</v>
      </c>
      <c r="AY93" s="2">
        <f t="shared" si="65"/>
        <v>578.10365140244699</v>
      </c>
      <c r="AZ93" s="2">
        <f t="shared" si="66"/>
        <v>600.67944158985279</v>
      </c>
      <c r="BA93" s="2">
        <f t="shared" si="67"/>
        <v>623.10576099974367</v>
      </c>
      <c r="BB93" s="2">
        <f t="shared" si="68"/>
        <v>645.31735702677656</v>
      </c>
      <c r="BC93" s="2">
        <f t="shared" si="69"/>
        <v>667.24958083060835</v>
      </c>
      <c r="BD93" s="2">
        <f t="shared" si="70"/>
        <v>688.83884225358327</v>
      </c>
      <c r="BE93" s="2">
        <f t="shared" si="71"/>
        <v>710.02305753423184</v>
      </c>
      <c r="BF93" s="2">
        <f t="shared" si="72"/>
        <v>730.7420854333127</v>
      </c>
      <c r="BG93" s="2">
        <f t="shared" si="73"/>
        <v>750.93814762504837</v>
      </c>
      <c r="BH93" s="2">
        <f t="shared" si="74"/>
        <v>770.55622950605812</v>
      </c>
      <c r="BI93" s="2">
        <f t="shared" si="75"/>
        <v>789.54445793385685</v>
      </c>
      <c r="BJ93" s="2">
        <f t="shared" si="76"/>
        <v>807.85445282069497</v>
      </c>
      <c r="BK93" s="2">
        <f t="shared" si="77"/>
        <v>825.44164997190671</v>
      </c>
      <c r="BL93" s="135">
        <f t="shared" si="78"/>
        <v>842.26559306585477</v>
      </c>
      <c r="BM93" s="95">
        <f t="shared" si="79"/>
        <v>863.49805639242527</v>
      </c>
      <c r="BN93" s="95">
        <f t="shared" si="80"/>
        <v>882.49404806719861</v>
      </c>
      <c r="BO93" s="95">
        <f t="shared" si="81"/>
        <v>898.59425526527377</v>
      </c>
      <c r="BP93" s="95">
        <f t="shared" si="84"/>
        <v>912.21446379506347</v>
      </c>
      <c r="BQ93" s="95">
        <f t="shared" si="86"/>
        <v>922.70983056229693</v>
      </c>
      <c r="BR93" s="95">
        <f t="shared" si="88"/>
        <v>932.23008817209472</v>
      </c>
      <c r="BS93" s="95">
        <f t="shared" si="90"/>
        <v>940.7755250899379</v>
      </c>
      <c r="BT93" s="95">
        <f t="shared" si="92"/>
        <v>948.35178276488159</v>
      </c>
      <c r="BU93" s="138">
        <f t="shared" si="94"/>
        <v>954.96981518881273</v>
      </c>
      <c r="BV93" s="2">
        <f t="shared" si="96"/>
        <v>943.72341683017112</v>
      </c>
      <c r="BW93" s="2">
        <f t="shared" si="98"/>
        <v>931.30592127308432</v>
      </c>
      <c r="BX93" s="2">
        <f t="shared" si="100"/>
        <v>917.78952065888484</v>
      </c>
      <c r="BY93" s="2">
        <f t="shared" si="102"/>
        <v>903.2497102819525</v>
      </c>
      <c r="BZ93" s="2">
        <f t="shared" si="104"/>
        <v>887.76481087964646</v>
      </c>
      <c r="CA93" s="2">
        <f t="shared" si="106"/>
        <v>871.41554088907958</v>
      </c>
      <c r="CB93" s="2">
        <f t="shared" si="108"/>
        <v>854.28466656172554</v>
      </c>
      <c r="CC93" s="2">
        <f t="shared" si="110"/>
        <v>836.45677412017574</v>
      </c>
      <c r="CD93" s="2">
        <f t="shared" si="112"/>
        <v>818.01824202009448</v>
      </c>
      <c r="CE93" s="2">
        <f t="shared" si="114"/>
        <v>799.05756956841287</v>
      </c>
      <c r="CF93" s="2">
        <f t="shared" ref="CF93:CF111" si="116">$CF$91-($CF$91*$A13)</f>
        <v>779.66642858908767</v>
      </c>
      <c r="CG93" s="2">
        <f>$CG$92-($CG$92*$A12)</f>
        <v>759.94253422296447</v>
      </c>
      <c r="CH93" s="14">
        <f>CH4</f>
        <v>740</v>
      </c>
    </row>
    <row r="94" spans="1:89" x14ac:dyDescent="0.25">
      <c r="A94" s="11">
        <f>lifetimes!E92</f>
        <v>0.99131169281462395</v>
      </c>
      <c r="B94" s="11"/>
      <c r="C94" s="40">
        <f t="shared" si="82"/>
        <v>84</v>
      </c>
      <c r="D94" s="15">
        <f t="shared" si="83"/>
        <v>2.1720767963440153</v>
      </c>
      <c r="E94" s="1">
        <f t="shared" si="85"/>
        <v>5.0052479884585637</v>
      </c>
      <c r="F94" s="1">
        <f t="shared" si="87"/>
        <v>8.6282384108965289</v>
      </c>
      <c r="G94" s="1">
        <f t="shared" si="89"/>
        <v>13.187358783992295</v>
      </c>
      <c r="H94" s="13">
        <f t="shared" si="91"/>
        <v>15.07833209490957</v>
      </c>
      <c r="I94" s="13">
        <f t="shared" si="93"/>
        <v>17.19706076952707</v>
      </c>
      <c r="J94" s="16">
        <f t="shared" si="95"/>
        <v>19.564445198016415</v>
      </c>
      <c r="K94" s="17">
        <f t="shared" si="97"/>
        <v>22.202415783196557</v>
      </c>
      <c r="L94" s="13">
        <f t="shared" si="99"/>
        <v>25.133869143738934</v>
      </c>
      <c r="M94" s="12">
        <f t="shared" si="101"/>
        <v>28.382587021972085</v>
      </c>
      <c r="N94" s="12">
        <f t="shared" si="103"/>
        <v>31.97313715058533</v>
      </c>
      <c r="O94" s="12">
        <f t="shared" si="105"/>
        <v>35.930755537897767</v>
      </c>
      <c r="P94" s="3">
        <f t="shared" si="107"/>
        <v>40.281209865861229</v>
      </c>
      <c r="Q94" s="3">
        <f t="shared" si="109"/>
        <v>45.050643956484805</v>
      </c>
      <c r="R94" s="3">
        <f t="shared" si="111"/>
        <v>50.265403547930646</v>
      </c>
      <c r="S94" s="3">
        <f t="shared" si="113"/>
        <v>55.951843927420668</v>
      </c>
      <c r="T94" s="3">
        <f t="shared" si="115"/>
        <v>62.136120289827659</v>
      </c>
      <c r="U94" s="3">
        <f t="shared" ref="U94:U111" si="117">$U$28-($U$28*$A77)</f>
        <v>68.843962023200902</v>
      </c>
      <c r="V94" s="3">
        <f t="shared" si="36"/>
        <v>76.100432459719855</v>
      </c>
      <c r="W94" s="2">
        <f t="shared" si="37"/>
        <v>83.929675966334344</v>
      </c>
      <c r="X94" s="2">
        <f t="shared" si="38"/>
        <v>92.354654576937833</v>
      </c>
      <c r="Y94" s="2">
        <f t="shared" si="39"/>
        <v>101.39687668036061</v>
      </c>
      <c r="Z94" s="2">
        <f t="shared" si="40"/>
        <v>111.07612056868595</v>
      </c>
      <c r="AA94" s="2">
        <f t="shared" si="41"/>
        <v>121.41015591139194</v>
      </c>
      <c r="AB94" s="2">
        <f t="shared" si="42"/>
        <v>132.41446644583618</v>
      </c>
      <c r="AC94" s="18">
        <f t="shared" si="43"/>
        <v>144.10197735730185</v>
      </c>
      <c r="AD94" s="2">
        <f t="shared" si="44"/>
        <v>156.48279095643102</v>
      </c>
      <c r="AE94" s="18">
        <f t="shared" si="45"/>
        <v>169.56393434342556</v>
      </c>
      <c r="AF94" s="2">
        <f t="shared" si="46"/>
        <v>183.34912277276749</v>
      </c>
      <c r="AG94" s="2">
        <f t="shared" si="47"/>
        <v>197.8385423963955</v>
      </c>
      <c r="AH94" s="18">
        <f t="shared" si="48"/>
        <v>213.02865596534139</v>
      </c>
      <c r="AI94" s="18">
        <f t="shared" si="49"/>
        <v>228.91203490916701</v>
      </c>
      <c r="AJ94" s="2">
        <f t="shared" si="50"/>
        <v>245.47722098977727</v>
      </c>
      <c r="AK94" s="2">
        <f t="shared" si="51"/>
        <v>262.70862044330647</v>
      </c>
      <c r="AL94" s="2">
        <f t="shared" si="52"/>
        <v>280.58643318406257</v>
      </c>
      <c r="AM94" s="2">
        <f t="shared" si="53"/>
        <v>299.08661925255319</v>
      </c>
      <c r="AN94" s="2">
        <f t="shared" si="54"/>
        <v>318.1809042511527</v>
      </c>
      <c r="AO94" s="2">
        <f t="shared" si="55"/>
        <v>337.83682503288492</v>
      </c>
      <c r="AP94" s="2">
        <f t="shared" si="56"/>
        <v>358.01781639888588</v>
      </c>
      <c r="AQ94" s="2">
        <f t="shared" si="57"/>
        <v>378.68333902701727</v>
      </c>
      <c r="AR94" s="2">
        <f t="shared" si="58"/>
        <v>399.78904830703073</v>
      </c>
      <c r="AS94" s="2">
        <f t="shared" si="59"/>
        <v>421.28700320629378</v>
      </c>
      <c r="AT94" s="2">
        <f t="shared" si="60"/>
        <v>443.1259137442305</v>
      </c>
      <c r="AU94" s="2">
        <f t="shared" si="61"/>
        <v>465.25142512313903</v>
      </c>
      <c r="AV94" s="2">
        <f t="shared" si="62"/>
        <v>487.60643605752637</v>
      </c>
      <c r="AW94" s="2">
        <f t="shared" si="63"/>
        <v>510.1314483727586</v>
      </c>
      <c r="AX94" s="2">
        <f t="shared" si="64"/>
        <v>532.76494451515282</v>
      </c>
      <c r="AY94" s="2">
        <f t="shared" si="65"/>
        <v>555.44378923743466</v>
      </c>
      <c r="AZ94" s="2">
        <f t="shared" si="66"/>
        <v>578.10365140244699</v>
      </c>
      <c r="BA94" s="2">
        <f t="shared" si="67"/>
        <v>600.67944158985279</v>
      </c>
      <c r="BB94" s="2">
        <f t="shared" si="68"/>
        <v>623.10576099974367</v>
      </c>
      <c r="BC94" s="2">
        <f t="shared" si="69"/>
        <v>645.31735702677656</v>
      </c>
      <c r="BD94" s="2">
        <f t="shared" si="70"/>
        <v>667.24958083060835</v>
      </c>
      <c r="BE94" s="2">
        <f t="shared" si="71"/>
        <v>688.83884225358327</v>
      </c>
      <c r="BF94" s="2">
        <f t="shared" si="72"/>
        <v>710.02305753423184</v>
      </c>
      <c r="BG94" s="2">
        <f t="shared" si="73"/>
        <v>730.7420854333127</v>
      </c>
      <c r="BH94" s="2">
        <f t="shared" si="74"/>
        <v>750.93814762504837</v>
      </c>
      <c r="BI94" s="2">
        <f t="shared" si="75"/>
        <v>770.55622950605812</v>
      </c>
      <c r="BJ94" s="2">
        <f t="shared" si="76"/>
        <v>789.54445793385685</v>
      </c>
      <c r="BK94" s="2">
        <f t="shared" si="77"/>
        <v>807.85445282069497</v>
      </c>
      <c r="BL94" s="135">
        <f t="shared" si="78"/>
        <v>825.44164997190671</v>
      </c>
      <c r="BM94" s="95">
        <f t="shared" si="79"/>
        <v>847.37622347681599</v>
      </c>
      <c r="BN94" s="95">
        <f t="shared" si="80"/>
        <v>867.1435606126031</v>
      </c>
      <c r="BO94" s="95">
        <f t="shared" si="81"/>
        <v>884.0840644592638</v>
      </c>
      <c r="BP94" s="95">
        <f t="shared" si="84"/>
        <v>898.59425526527377</v>
      </c>
      <c r="BQ94" s="95">
        <f t="shared" si="86"/>
        <v>910.02698561461807</v>
      </c>
      <c r="BR94" s="95">
        <f t="shared" si="88"/>
        <v>920.49186598196752</v>
      </c>
      <c r="BS94" s="95">
        <f t="shared" si="90"/>
        <v>929.98383984259192</v>
      </c>
      <c r="BT94" s="95">
        <f t="shared" si="92"/>
        <v>938.50321092582499</v>
      </c>
      <c r="BU94" s="138">
        <f t="shared" si="94"/>
        <v>946.0556231317006</v>
      </c>
      <c r="BV94" s="2">
        <f t="shared" si="96"/>
        <v>935.87041888503654</v>
      </c>
      <c r="BW94" s="2">
        <f t="shared" si="98"/>
        <v>924.46375526220845</v>
      </c>
      <c r="BX94" s="2">
        <f t="shared" si="100"/>
        <v>911.90371457989511</v>
      </c>
      <c r="BY94" s="2">
        <f t="shared" si="102"/>
        <v>898.26208404912131</v>
      </c>
      <c r="BZ94" s="2">
        <f t="shared" si="104"/>
        <v>883.61384701495354</v>
      </c>
      <c r="CA94" s="2">
        <f t="shared" si="106"/>
        <v>868.03670397120993</v>
      </c>
      <c r="CB94" s="2">
        <f t="shared" si="108"/>
        <v>851.61064223250958</v>
      </c>
      <c r="CC94" s="2">
        <f t="shared" si="110"/>
        <v>834.41758129284824</v>
      </c>
      <c r="CD94" s="2">
        <f t="shared" si="112"/>
        <v>816.54113664112401</v>
      </c>
      <c r="CE94" s="2">
        <f t="shared" si="114"/>
        <v>798.06657758057997</v>
      </c>
      <c r="CF94" s="2">
        <f t="shared" si="116"/>
        <v>779.08113032920255</v>
      </c>
      <c r="CG94" s="2">
        <f t="shared" ref="CG94:CG111" si="118">$CG$92-($CG$92*$A13)</f>
        <v>759.67498170218801</v>
      </c>
      <c r="CH94" s="2">
        <f>$CH$93-($CH$93*$A12)</f>
        <v>739.94404648025488</v>
      </c>
      <c r="CI94" s="14">
        <f>CI4</f>
        <v>720</v>
      </c>
    </row>
    <row r="95" spans="1:89" x14ac:dyDescent="0.25">
      <c r="A95" s="11">
        <f>lifetimes!E93</f>
        <v>0.99247870175160979</v>
      </c>
      <c r="B95" s="11"/>
      <c r="C95" s="40">
        <f t="shared" si="82"/>
        <v>85</v>
      </c>
      <c r="D95" s="15">
        <f t="shared" si="83"/>
        <v>1.8803245620975417</v>
      </c>
      <c r="E95" s="1">
        <f t="shared" si="85"/>
        <v>4.3441535926880306</v>
      </c>
      <c r="F95" s="1">
        <f t="shared" si="87"/>
        <v>7.5078719826879023</v>
      </c>
      <c r="G95" s="1">
        <f t="shared" si="89"/>
        <v>11.504317881195334</v>
      </c>
      <c r="H95" s="13">
        <f t="shared" si="91"/>
        <v>13.187358783992295</v>
      </c>
      <c r="I95" s="13">
        <f t="shared" si="93"/>
        <v>15.07833209490957</v>
      </c>
      <c r="J95" s="16">
        <f t="shared" si="95"/>
        <v>17.19706076952707</v>
      </c>
      <c r="K95" s="17">
        <f t="shared" si="97"/>
        <v>19.564445198016415</v>
      </c>
      <c r="L95" s="13">
        <f t="shared" si="99"/>
        <v>22.202415783196557</v>
      </c>
      <c r="M95" s="12">
        <f t="shared" si="101"/>
        <v>25.133869143738934</v>
      </c>
      <c r="N95" s="12">
        <f t="shared" si="103"/>
        <v>28.382587021972085</v>
      </c>
      <c r="O95" s="12">
        <f t="shared" si="105"/>
        <v>31.97313715058533</v>
      </c>
      <c r="P95" s="3">
        <f t="shared" si="107"/>
        <v>35.930755537897767</v>
      </c>
      <c r="Q95" s="3">
        <f t="shared" si="109"/>
        <v>40.281209865861229</v>
      </c>
      <c r="R95" s="3">
        <f t="shared" si="111"/>
        <v>45.050643956484805</v>
      </c>
      <c r="S95" s="3">
        <f t="shared" si="113"/>
        <v>50.265403547930646</v>
      </c>
      <c r="T95" s="3">
        <f t="shared" si="115"/>
        <v>55.951843927420668</v>
      </c>
      <c r="U95" s="3">
        <f t="shared" si="117"/>
        <v>62.136120289827659</v>
      </c>
      <c r="V95" s="3">
        <f t="shared" ref="V95:V111" si="119">$V$29-($V$29*$A77)</f>
        <v>68.843962023200902</v>
      </c>
      <c r="W95" s="2">
        <f t="shared" si="37"/>
        <v>76.100432459719855</v>
      </c>
      <c r="X95" s="2">
        <f t="shared" si="38"/>
        <v>83.929675966334344</v>
      </c>
      <c r="Y95" s="2">
        <f t="shared" si="39"/>
        <v>92.354654576937833</v>
      </c>
      <c r="Z95" s="2">
        <f t="shared" si="40"/>
        <v>101.39687668036061</v>
      </c>
      <c r="AA95" s="2">
        <f t="shared" si="41"/>
        <v>111.07612056868595</v>
      </c>
      <c r="AB95" s="2">
        <f t="shared" si="42"/>
        <v>121.41015591139194</v>
      </c>
      <c r="AC95" s="18">
        <f t="shared" si="43"/>
        <v>132.41446644583618</v>
      </c>
      <c r="AD95" s="2">
        <f t="shared" si="44"/>
        <v>144.10197735730185</v>
      </c>
      <c r="AE95" s="18">
        <f t="shared" si="45"/>
        <v>156.48279095643102</v>
      </c>
      <c r="AF95" s="2">
        <f t="shared" si="46"/>
        <v>169.56393434342556</v>
      </c>
      <c r="AG95" s="2">
        <f t="shared" si="47"/>
        <v>183.34912277276749</v>
      </c>
      <c r="AH95" s="18">
        <f t="shared" si="48"/>
        <v>197.8385423963955</v>
      </c>
      <c r="AI95" s="18">
        <f t="shared" si="49"/>
        <v>213.02865596534139</v>
      </c>
      <c r="AJ95" s="2">
        <f t="shared" si="50"/>
        <v>228.91203490916701</v>
      </c>
      <c r="AK95" s="2">
        <f t="shared" si="51"/>
        <v>245.47722098977727</v>
      </c>
      <c r="AL95" s="2">
        <f t="shared" si="52"/>
        <v>262.70862044330647</v>
      </c>
      <c r="AM95" s="2">
        <f t="shared" si="53"/>
        <v>280.58643318406257</v>
      </c>
      <c r="AN95" s="2">
        <f t="shared" si="54"/>
        <v>299.08661925255319</v>
      </c>
      <c r="AO95" s="2">
        <f t="shared" si="55"/>
        <v>318.1809042511527</v>
      </c>
      <c r="AP95" s="2">
        <f t="shared" si="56"/>
        <v>337.83682503288492</v>
      </c>
      <c r="AQ95" s="2">
        <f t="shared" si="57"/>
        <v>358.01781639888588</v>
      </c>
      <c r="AR95" s="2">
        <f t="shared" si="58"/>
        <v>378.68333902701727</v>
      </c>
      <c r="AS95" s="2">
        <f t="shared" si="59"/>
        <v>399.78904830703073</v>
      </c>
      <c r="AT95" s="2">
        <f t="shared" si="60"/>
        <v>421.28700320629378</v>
      </c>
      <c r="AU95" s="2">
        <f t="shared" si="61"/>
        <v>443.1259137442305</v>
      </c>
      <c r="AV95" s="2">
        <f t="shared" si="62"/>
        <v>465.25142512313903</v>
      </c>
      <c r="AW95" s="2">
        <f t="shared" si="63"/>
        <v>487.60643605752637</v>
      </c>
      <c r="AX95" s="2">
        <f t="shared" si="64"/>
        <v>510.1314483727586</v>
      </c>
      <c r="AY95" s="2">
        <f t="shared" si="65"/>
        <v>532.76494451515282</v>
      </c>
      <c r="AZ95" s="2">
        <f t="shared" si="66"/>
        <v>555.44378923743466</v>
      </c>
      <c r="BA95" s="2">
        <f t="shared" si="67"/>
        <v>578.10365140244699</v>
      </c>
      <c r="BB95" s="2">
        <f t="shared" si="68"/>
        <v>600.67944158985279</v>
      </c>
      <c r="BC95" s="2">
        <f t="shared" si="69"/>
        <v>623.10576099974367</v>
      </c>
      <c r="BD95" s="2">
        <f t="shared" si="70"/>
        <v>645.31735702677656</v>
      </c>
      <c r="BE95" s="2">
        <f t="shared" si="71"/>
        <v>667.24958083060835</v>
      </c>
      <c r="BF95" s="2">
        <f t="shared" si="72"/>
        <v>688.83884225358327</v>
      </c>
      <c r="BG95" s="2">
        <f t="shared" si="73"/>
        <v>710.02305753423184</v>
      </c>
      <c r="BH95" s="2">
        <f t="shared" si="74"/>
        <v>730.7420854333127</v>
      </c>
      <c r="BI95" s="2">
        <f t="shared" si="75"/>
        <v>750.93814762504837</v>
      </c>
      <c r="BJ95" s="2">
        <f t="shared" si="76"/>
        <v>770.55622950605812</v>
      </c>
      <c r="BK95" s="2">
        <f t="shared" si="77"/>
        <v>789.54445793385685</v>
      </c>
      <c r="BL95" s="135">
        <f t="shared" si="78"/>
        <v>807.85445282069497</v>
      </c>
      <c r="BM95" s="95">
        <f t="shared" si="79"/>
        <v>830.45019743431089</v>
      </c>
      <c r="BN95" s="95">
        <f t="shared" si="80"/>
        <v>850.95366476448828</v>
      </c>
      <c r="BO95" s="95">
        <f t="shared" si="81"/>
        <v>868.70591956410817</v>
      </c>
      <c r="BP95" s="95">
        <f t="shared" si="84"/>
        <v>884.0840644592638</v>
      </c>
      <c r="BQ95" s="95">
        <f t="shared" si="86"/>
        <v>896.43943816416277</v>
      </c>
      <c r="BR95" s="95">
        <f t="shared" si="88"/>
        <v>907.83950743417302</v>
      </c>
      <c r="BS95" s="95">
        <f t="shared" si="90"/>
        <v>918.27390140163834</v>
      </c>
      <c r="BT95" s="95">
        <f t="shared" si="92"/>
        <v>927.737591513089</v>
      </c>
      <c r="BU95" s="138">
        <f t="shared" si="94"/>
        <v>936.23089676171173</v>
      </c>
      <c r="BV95" s="2">
        <f t="shared" si="96"/>
        <v>927.13451066906657</v>
      </c>
      <c r="BW95" s="2">
        <f t="shared" si="98"/>
        <v>916.77102258126024</v>
      </c>
      <c r="BX95" s="2">
        <f t="shared" si="100"/>
        <v>905.20409369424578</v>
      </c>
      <c r="BY95" s="2">
        <f t="shared" si="102"/>
        <v>892.50150788670578</v>
      </c>
      <c r="BZ95" s="2">
        <f t="shared" si="104"/>
        <v>878.73464743935779</v>
      </c>
      <c r="CA95" s="2">
        <f t="shared" si="106"/>
        <v>863.97798374795457</v>
      </c>
      <c r="CB95" s="2">
        <f t="shared" si="108"/>
        <v>848.30859706277329</v>
      </c>
      <c r="CC95" s="2">
        <f t="shared" si="110"/>
        <v>831.80574357593969</v>
      </c>
      <c r="CD95" s="2">
        <f t="shared" si="112"/>
        <v>814.55049602397082</v>
      </c>
      <c r="CE95" s="2">
        <f t="shared" si="114"/>
        <v>796.62549916207217</v>
      </c>
      <c r="CF95" s="2">
        <f t="shared" si="116"/>
        <v>778.11491314106547</v>
      </c>
      <c r="CG95" s="2">
        <f t="shared" si="118"/>
        <v>759.10469108999223</v>
      </c>
      <c r="CH95" s="2">
        <f t="shared" ref="CH95:CH111" si="120">$CH$93-($CH$93*$A13)</f>
        <v>739.68353481528834</v>
      </c>
      <c r="CI95" s="2">
        <f>$CI$94-($CI$94*$A12)</f>
        <v>719.9455587375453</v>
      </c>
      <c r="CJ95" s="14">
        <f>CJ4</f>
        <v>700</v>
      </c>
    </row>
    <row r="96" spans="1:89" x14ac:dyDescent="0.25">
      <c r="A96" s="11">
        <f>lifetimes!E94</f>
        <v>0.99350585792190516</v>
      </c>
      <c r="B96" s="11"/>
      <c r="C96" s="40">
        <f t="shared" si="82"/>
        <v>86</v>
      </c>
      <c r="D96" s="15">
        <f t="shared" si="83"/>
        <v>1.6235355195236991</v>
      </c>
      <c r="E96" s="1">
        <f t="shared" si="85"/>
        <v>3.7606491241950835</v>
      </c>
      <c r="F96" s="1">
        <f t="shared" si="87"/>
        <v>6.516230389031989</v>
      </c>
      <c r="G96" s="1">
        <f t="shared" si="89"/>
        <v>10.010495976917127</v>
      </c>
      <c r="H96" s="13">
        <f t="shared" si="91"/>
        <v>11.504317881195334</v>
      </c>
      <c r="I96" s="13">
        <f t="shared" si="93"/>
        <v>13.187358783992295</v>
      </c>
      <c r="J96" s="16">
        <f t="shared" si="95"/>
        <v>15.07833209490957</v>
      </c>
      <c r="K96" s="17">
        <f t="shared" si="97"/>
        <v>17.19706076952707</v>
      </c>
      <c r="L96" s="13">
        <f t="shared" si="99"/>
        <v>19.564445198016415</v>
      </c>
      <c r="M96" s="12">
        <f t="shared" si="101"/>
        <v>22.202415783196557</v>
      </c>
      <c r="N96" s="12">
        <f t="shared" si="103"/>
        <v>25.133869143738934</v>
      </c>
      <c r="O96" s="12">
        <f t="shared" si="105"/>
        <v>28.382587021972085</v>
      </c>
      <c r="P96" s="3">
        <f t="shared" si="107"/>
        <v>31.97313715058533</v>
      </c>
      <c r="Q96" s="3">
        <f t="shared" si="109"/>
        <v>35.930755537897767</v>
      </c>
      <c r="R96" s="3">
        <f t="shared" si="111"/>
        <v>40.281209865861229</v>
      </c>
      <c r="S96" s="3">
        <f t="shared" si="113"/>
        <v>45.050643956484805</v>
      </c>
      <c r="T96" s="3">
        <f t="shared" si="115"/>
        <v>50.265403547930646</v>
      </c>
      <c r="U96" s="3">
        <f t="shared" si="117"/>
        <v>55.951843927420668</v>
      </c>
      <c r="V96" s="3">
        <f t="shared" si="119"/>
        <v>62.136120289827659</v>
      </c>
      <c r="W96" s="2">
        <f t="shared" ref="W96:W111" si="121">$W$30-($W$30*$A77)</f>
        <v>68.843962023200902</v>
      </c>
      <c r="X96" s="2">
        <f t="shared" si="38"/>
        <v>76.100432459719855</v>
      </c>
      <c r="Y96" s="2">
        <f t="shared" si="39"/>
        <v>83.929675966334344</v>
      </c>
      <c r="Z96" s="2">
        <f t="shared" si="40"/>
        <v>92.354654576937833</v>
      </c>
      <c r="AA96" s="2">
        <f t="shared" si="41"/>
        <v>101.39687668036061</v>
      </c>
      <c r="AB96" s="2">
        <f t="shared" si="42"/>
        <v>111.07612056868595</v>
      </c>
      <c r="AC96" s="18">
        <f t="shared" si="43"/>
        <v>121.41015591139194</v>
      </c>
      <c r="AD96" s="2">
        <f t="shared" si="44"/>
        <v>132.41446644583618</v>
      </c>
      <c r="AE96" s="18">
        <f t="shared" si="45"/>
        <v>144.10197735730185</v>
      </c>
      <c r="AF96" s="2">
        <f t="shared" si="46"/>
        <v>156.48279095643102</v>
      </c>
      <c r="AG96" s="2">
        <f t="shared" si="47"/>
        <v>169.56393434342556</v>
      </c>
      <c r="AH96" s="18">
        <f t="shared" si="48"/>
        <v>183.34912277276749</v>
      </c>
      <c r="AI96" s="18">
        <f t="shared" si="49"/>
        <v>197.8385423963955</v>
      </c>
      <c r="AJ96" s="2">
        <f t="shared" si="50"/>
        <v>213.02865596534139</v>
      </c>
      <c r="AK96" s="2">
        <f t="shared" si="51"/>
        <v>228.91203490916701</v>
      </c>
      <c r="AL96" s="2">
        <f t="shared" si="52"/>
        <v>245.47722098977727</v>
      </c>
      <c r="AM96" s="2">
        <f t="shared" si="53"/>
        <v>262.70862044330647</v>
      </c>
      <c r="AN96" s="2">
        <f t="shared" si="54"/>
        <v>280.58643318406257</v>
      </c>
      <c r="AO96" s="2">
        <f t="shared" si="55"/>
        <v>299.08661925255319</v>
      </c>
      <c r="AP96" s="2">
        <f t="shared" si="56"/>
        <v>318.1809042511527</v>
      </c>
      <c r="AQ96" s="2">
        <f t="shared" si="57"/>
        <v>337.83682503288492</v>
      </c>
      <c r="AR96" s="2">
        <f t="shared" si="58"/>
        <v>358.01781639888588</v>
      </c>
      <c r="AS96" s="2">
        <f t="shared" si="59"/>
        <v>378.68333902701727</v>
      </c>
      <c r="AT96" s="2">
        <f t="shared" si="60"/>
        <v>399.78904830703073</v>
      </c>
      <c r="AU96" s="2">
        <f t="shared" si="61"/>
        <v>421.28700320629378</v>
      </c>
      <c r="AV96" s="2">
        <f t="shared" si="62"/>
        <v>443.1259137442305</v>
      </c>
      <c r="AW96" s="2">
        <f t="shared" si="63"/>
        <v>465.25142512313903</v>
      </c>
      <c r="AX96" s="2">
        <f t="shared" si="64"/>
        <v>487.60643605752637</v>
      </c>
      <c r="AY96" s="2">
        <f t="shared" si="65"/>
        <v>510.1314483727586</v>
      </c>
      <c r="AZ96" s="2">
        <f t="shared" si="66"/>
        <v>532.76494451515282</v>
      </c>
      <c r="BA96" s="2">
        <f t="shared" si="67"/>
        <v>555.44378923743466</v>
      </c>
      <c r="BB96" s="2">
        <f t="shared" si="68"/>
        <v>578.10365140244699</v>
      </c>
      <c r="BC96" s="2">
        <f t="shared" si="69"/>
        <v>600.67944158985279</v>
      </c>
      <c r="BD96" s="2">
        <f t="shared" si="70"/>
        <v>623.10576099974367</v>
      </c>
      <c r="BE96" s="2">
        <f t="shared" si="71"/>
        <v>645.31735702677656</v>
      </c>
      <c r="BF96" s="2">
        <f t="shared" si="72"/>
        <v>667.24958083060835</v>
      </c>
      <c r="BG96" s="2">
        <f t="shared" si="73"/>
        <v>688.83884225358327</v>
      </c>
      <c r="BH96" s="2">
        <f t="shared" si="74"/>
        <v>710.02305753423184</v>
      </c>
      <c r="BI96" s="2">
        <f t="shared" si="75"/>
        <v>730.7420854333127</v>
      </c>
      <c r="BJ96" s="2">
        <f t="shared" si="76"/>
        <v>750.93814762504837</v>
      </c>
      <c r="BK96" s="2">
        <f t="shared" si="77"/>
        <v>770.55622950605812</v>
      </c>
      <c r="BL96" s="135">
        <f t="shared" si="78"/>
        <v>789.54445793385685</v>
      </c>
      <c r="BM96" s="95">
        <f t="shared" si="79"/>
        <v>812.75628612387845</v>
      </c>
      <c r="BN96" s="95">
        <f t="shared" si="80"/>
        <v>833.9561806579934</v>
      </c>
      <c r="BO96" s="95">
        <f t="shared" si="81"/>
        <v>852.48685388777676</v>
      </c>
      <c r="BP96" s="95">
        <f t="shared" si="84"/>
        <v>868.70591956410817</v>
      </c>
      <c r="BQ96" s="95">
        <f t="shared" si="86"/>
        <v>881.96404260317672</v>
      </c>
      <c r="BR96" s="95">
        <f t="shared" si="88"/>
        <v>894.28462106305221</v>
      </c>
      <c r="BS96" s="95">
        <f t="shared" si="90"/>
        <v>905.65202925372819</v>
      </c>
      <c r="BT96" s="95">
        <f t="shared" si="92"/>
        <v>916.05593682130893</v>
      </c>
      <c r="BU96" s="138">
        <f t="shared" si="94"/>
        <v>925.49134318358585</v>
      </c>
      <c r="BV96" s="2">
        <f t="shared" si="96"/>
        <v>917.50627882647757</v>
      </c>
      <c r="BW96" s="2">
        <f t="shared" si="98"/>
        <v>908.21339820643254</v>
      </c>
      <c r="BX96" s="2">
        <f t="shared" si="100"/>
        <v>897.67162627748394</v>
      </c>
      <c r="BY96" s="2">
        <f t="shared" si="102"/>
        <v>885.94443212628312</v>
      </c>
      <c r="BZ96" s="2">
        <f t="shared" si="104"/>
        <v>873.09930119351657</v>
      </c>
      <c r="CA96" s="2">
        <f t="shared" si="106"/>
        <v>859.20721082959426</v>
      </c>
      <c r="CB96" s="2">
        <f t="shared" si="108"/>
        <v>844.3421204809556</v>
      </c>
      <c r="CC96" s="2">
        <f t="shared" si="110"/>
        <v>828.58049015433676</v>
      </c>
      <c r="CD96" s="2">
        <f t="shared" si="112"/>
        <v>812.00084491936968</v>
      </c>
      <c r="CE96" s="2">
        <f t="shared" si="114"/>
        <v>794.68341075509352</v>
      </c>
      <c r="CF96" s="2">
        <f t="shared" si="116"/>
        <v>776.70986168302034</v>
      </c>
      <c r="CG96" s="2">
        <f t="shared" si="118"/>
        <v>758.16324870155097</v>
      </c>
      <c r="CH96" s="2">
        <f t="shared" si="120"/>
        <v>739.12825185078191</v>
      </c>
      <c r="CI96" s="2">
        <f t="shared" ref="CI96:CI111" si="122">$CI$94-($CI$94*$A13)</f>
        <v>719.69208792838867</v>
      </c>
      <c r="CJ96" s="2">
        <f>$CJ$95-($CJ$95*$A12)</f>
        <v>699.94707099483571</v>
      </c>
      <c r="CK96" s="14">
        <f>CK4</f>
        <v>680</v>
      </c>
    </row>
    <row r="97" spans="1:105" x14ac:dyDescent="0.25">
      <c r="A97" s="11">
        <f>lifetimes!E95</f>
        <v>0.99440737892200792</v>
      </c>
      <c r="B97" s="11"/>
      <c r="C97" s="40">
        <f t="shared" si="82"/>
        <v>87</v>
      </c>
      <c r="D97" s="15">
        <f t="shared" si="83"/>
        <v>1.3981552694980053</v>
      </c>
      <c r="E97" s="1">
        <f t="shared" si="85"/>
        <v>3.2470710390473982</v>
      </c>
      <c r="F97" s="1">
        <f t="shared" si="87"/>
        <v>5.640973686292682</v>
      </c>
      <c r="G97" s="1">
        <f t="shared" si="89"/>
        <v>8.6883071853760612</v>
      </c>
      <c r="H97" s="13">
        <f t="shared" si="91"/>
        <v>10.010495976917127</v>
      </c>
      <c r="I97" s="13">
        <f t="shared" si="93"/>
        <v>11.504317881195334</v>
      </c>
      <c r="J97" s="16">
        <f t="shared" si="95"/>
        <v>13.187358783992295</v>
      </c>
      <c r="K97" s="17">
        <f t="shared" si="97"/>
        <v>15.07833209490957</v>
      </c>
      <c r="L97" s="13">
        <f t="shared" si="99"/>
        <v>17.19706076952707</v>
      </c>
      <c r="M97" s="12">
        <f t="shared" si="101"/>
        <v>19.564445198016415</v>
      </c>
      <c r="N97" s="12">
        <f t="shared" si="103"/>
        <v>22.202415783196557</v>
      </c>
      <c r="O97" s="12">
        <f t="shared" si="105"/>
        <v>25.133869143738934</v>
      </c>
      <c r="P97" s="3">
        <f t="shared" si="107"/>
        <v>28.382587021972085</v>
      </c>
      <c r="Q97" s="3">
        <f t="shared" si="109"/>
        <v>31.97313715058533</v>
      </c>
      <c r="R97" s="3">
        <f t="shared" si="111"/>
        <v>35.930755537897767</v>
      </c>
      <c r="S97" s="3">
        <f t="shared" si="113"/>
        <v>40.281209865861229</v>
      </c>
      <c r="T97" s="3">
        <f t="shared" si="115"/>
        <v>45.050643956484805</v>
      </c>
      <c r="U97" s="3">
        <f t="shared" si="117"/>
        <v>50.265403547930646</v>
      </c>
      <c r="V97" s="3">
        <f t="shared" si="119"/>
        <v>55.951843927420668</v>
      </c>
      <c r="W97" s="2">
        <f t="shared" si="121"/>
        <v>62.136120289827659</v>
      </c>
      <c r="X97" s="2">
        <f t="shared" ref="X97:X111" si="123">$X$31-($X$31*$A77)</f>
        <v>68.843962023200902</v>
      </c>
      <c r="Y97" s="2">
        <f t="shared" si="39"/>
        <v>76.100432459719855</v>
      </c>
      <c r="Z97" s="2">
        <f t="shared" si="40"/>
        <v>83.929675966334344</v>
      </c>
      <c r="AA97" s="2">
        <f t="shared" si="41"/>
        <v>92.354654576937833</v>
      </c>
      <c r="AB97" s="2">
        <f t="shared" si="42"/>
        <v>101.39687668036061</v>
      </c>
      <c r="AC97" s="18">
        <f t="shared" si="43"/>
        <v>111.07612056868595</v>
      </c>
      <c r="AD97" s="2">
        <f t="shared" si="44"/>
        <v>121.41015591139194</v>
      </c>
      <c r="AE97" s="18">
        <f t="shared" si="45"/>
        <v>132.41446644583618</v>
      </c>
      <c r="AF97" s="2">
        <f t="shared" si="46"/>
        <v>144.10197735730185</v>
      </c>
      <c r="AG97" s="2">
        <f t="shared" si="47"/>
        <v>156.48279095643102</v>
      </c>
      <c r="AH97" s="18">
        <f t="shared" si="48"/>
        <v>169.56393434342556</v>
      </c>
      <c r="AI97" s="18">
        <f t="shared" si="49"/>
        <v>183.34912277276749</v>
      </c>
      <c r="AJ97" s="2">
        <f t="shared" si="50"/>
        <v>197.8385423963955</v>
      </c>
      <c r="AK97" s="2">
        <f t="shared" si="51"/>
        <v>213.02865596534139</v>
      </c>
      <c r="AL97" s="2">
        <f t="shared" si="52"/>
        <v>228.91203490916701</v>
      </c>
      <c r="AM97" s="2">
        <f t="shared" si="53"/>
        <v>245.47722098977727</v>
      </c>
      <c r="AN97" s="2">
        <f t="shared" si="54"/>
        <v>262.70862044330647</v>
      </c>
      <c r="AO97" s="2">
        <f t="shared" si="55"/>
        <v>280.58643318406257</v>
      </c>
      <c r="AP97" s="2">
        <f t="shared" si="56"/>
        <v>299.08661925255319</v>
      </c>
      <c r="AQ97" s="2">
        <f t="shared" si="57"/>
        <v>318.1809042511527</v>
      </c>
      <c r="AR97" s="2">
        <f t="shared" si="58"/>
        <v>337.83682503288492</v>
      </c>
      <c r="AS97" s="2">
        <f t="shared" si="59"/>
        <v>358.01781639888588</v>
      </c>
      <c r="AT97" s="2">
        <f t="shared" si="60"/>
        <v>378.68333902701727</v>
      </c>
      <c r="AU97" s="2">
        <f t="shared" si="61"/>
        <v>399.78904830703073</v>
      </c>
      <c r="AV97" s="2">
        <f t="shared" si="62"/>
        <v>421.28700320629378</v>
      </c>
      <c r="AW97" s="2">
        <f t="shared" si="63"/>
        <v>443.1259137442305</v>
      </c>
      <c r="AX97" s="2">
        <f t="shared" si="64"/>
        <v>465.25142512313903</v>
      </c>
      <c r="AY97" s="2">
        <f t="shared" si="65"/>
        <v>487.60643605752637</v>
      </c>
      <c r="AZ97" s="2">
        <f t="shared" si="66"/>
        <v>510.1314483727586</v>
      </c>
      <c r="BA97" s="2">
        <f t="shared" si="67"/>
        <v>532.76494451515282</v>
      </c>
      <c r="BB97" s="2">
        <f t="shared" si="68"/>
        <v>555.44378923743466</v>
      </c>
      <c r="BC97" s="2">
        <f t="shared" si="69"/>
        <v>578.10365140244699</v>
      </c>
      <c r="BD97" s="2">
        <f t="shared" si="70"/>
        <v>600.67944158985279</v>
      </c>
      <c r="BE97" s="2">
        <f t="shared" si="71"/>
        <v>623.10576099974367</v>
      </c>
      <c r="BF97" s="2">
        <f t="shared" si="72"/>
        <v>645.31735702677656</v>
      </c>
      <c r="BG97" s="2">
        <f t="shared" si="73"/>
        <v>667.24958083060835</v>
      </c>
      <c r="BH97" s="2">
        <f t="shared" si="74"/>
        <v>688.83884225358327</v>
      </c>
      <c r="BI97" s="2">
        <f t="shared" si="75"/>
        <v>710.02305753423184</v>
      </c>
      <c r="BJ97" s="2">
        <f t="shared" si="76"/>
        <v>730.7420854333127</v>
      </c>
      <c r="BK97" s="2">
        <f t="shared" si="77"/>
        <v>750.93814762504837</v>
      </c>
      <c r="BL97" s="135">
        <f t="shared" si="78"/>
        <v>770.55622950605812</v>
      </c>
      <c r="BM97" s="95">
        <f t="shared" si="79"/>
        <v>794.33519134472181</v>
      </c>
      <c r="BN97" s="95">
        <f t="shared" si="80"/>
        <v>816.18756943610651</v>
      </c>
      <c r="BO97" s="95">
        <f t="shared" si="81"/>
        <v>835.45874489671485</v>
      </c>
      <c r="BP97" s="95">
        <f t="shared" si="84"/>
        <v>852.48685388777676</v>
      </c>
      <c r="BQ97" s="95">
        <f t="shared" si="86"/>
        <v>866.62277429543451</v>
      </c>
      <c r="BR97" s="95">
        <f t="shared" si="88"/>
        <v>879.84402074709033</v>
      </c>
      <c r="BS97" s="95">
        <f t="shared" si="90"/>
        <v>892.12980396194178</v>
      </c>
      <c r="BT97" s="95">
        <f t="shared" si="92"/>
        <v>903.46455107328313</v>
      </c>
      <c r="BU97" s="138">
        <f t="shared" si="94"/>
        <v>913.83797224097941</v>
      </c>
      <c r="BV97" s="2">
        <f t="shared" si="96"/>
        <v>906.98151631991414</v>
      </c>
      <c r="BW97" s="2">
        <f t="shared" si="98"/>
        <v>898.78166089124329</v>
      </c>
      <c r="BX97" s="2">
        <f t="shared" si="100"/>
        <v>889.29228574379852</v>
      </c>
      <c r="BY97" s="2">
        <f t="shared" si="102"/>
        <v>878.57222997370775</v>
      </c>
      <c r="BZ97" s="2">
        <f t="shared" si="104"/>
        <v>866.68477055832045</v>
      </c>
      <c r="CA97" s="2">
        <f t="shared" si="106"/>
        <v>853.69709450032724</v>
      </c>
      <c r="CB97" s="2">
        <f t="shared" si="108"/>
        <v>839.67977421983073</v>
      </c>
      <c r="CC97" s="2">
        <f t="shared" si="110"/>
        <v>824.70625721395663</v>
      </c>
      <c r="CD97" s="2">
        <f t="shared" si="112"/>
        <v>808.85238324590011</v>
      </c>
      <c r="CE97" s="2">
        <f t="shared" si="114"/>
        <v>792.19594626279968</v>
      </c>
      <c r="CF97" s="2">
        <f t="shared" si="116"/>
        <v>774.81632548621621</v>
      </c>
      <c r="CG97" s="2">
        <f t="shared" si="118"/>
        <v>756.79422420396861</v>
      </c>
      <c r="CH97" s="2">
        <f t="shared" si="120"/>
        <v>738.21158426203647</v>
      </c>
      <c r="CI97" s="2">
        <f t="shared" si="122"/>
        <v>719.15181261157159</v>
      </c>
      <c r="CJ97" s="2">
        <f t="shared" ref="CJ97:CJ111" si="124">$CJ$95-($CJ$95*$A13)</f>
        <v>699.70064104148889</v>
      </c>
      <c r="CK97" s="2">
        <f>$CK$96-($CK$96*$A12)</f>
        <v>679.94858325212613</v>
      </c>
      <c r="CL97" s="14">
        <f>CL4</f>
        <v>660</v>
      </c>
    </row>
    <row r="98" spans="1:105" x14ac:dyDescent="0.25">
      <c r="A98" s="11">
        <f>lifetimes!E96</f>
        <v>0.99519639841680052</v>
      </c>
      <c r="B98" s="11"/>
      <c r="C98" s="40">
        <f t="shared" si="82"/>
        <v>88</v>
      </c>
      <c r="D98" s="15">
        <f t="shared" si="83"/>
        <v>1.200900395799863</v>
      </c>
      <c r="E98" s="1">
        <f t="shared" si="85"/>
        <v>2.7963105389960106</v>
      </c>
      <c r="F98" s="1">
        <f t="shared" si="87"/>
        <v>4.8706065585711258</v>
      </c>
      <c r="G98" s="1">
        <f t="shared" si="89"/>
        <v>7.5212982483901669</v>
      </c>
      <c r="H98" s="13">
        <f t="shared" si="91"/>
        <v>8.6883071853760612</v>
      </c>
      <c r="I98" s="13">
        <f t="shared" si="93"/>
        <v>10.010495976917127</v>
      </c>
      <c r="J98" s="16">
        <f t="shared" si="95"/>
        <v>11.504317881195334</v>
      </c>
      <c r="K98" s="17">
        <f t="shared" si="97"/>
        <v>13.187358783992295</v>
      </c>
      <c r="L98" s="13">
        <f t="shared" si="99"/>
        <v>15.07833209490957</v>
      </c>
      <c r="M98" s="12">
        <f t="shared" si="101"/>
        <v>17.19706076952707</v>
      </c>
      <c r="N98" s="12">
        <f t="shared" si="103"/>
        <v>19.564445198016415</v>
      </c>
      <c r="O98" s="12">
        <f t="shared" si="105"/>
        <v>22.202415783196557</v>
      </c>
      <c r="P98" s="3">
        <f t="shared" si="107"/>
        <v>25.133869143738934</v>
      </c>
      <c r="Q98" s="3">
        <f t="shared" si="109"/>
        <v>28.382587021972085</v>
      </c>
      <c r="R98" s="3">
        <f t="shared" si="111"/>
        <v>31.97313715058533</v>
      </c>
      <c r="S98" s="3">
        <f t="shared" si="113"/>
        <v>35.930755537897767</v>
      </c>
      <c r="T98" s="3">
        <f t="shared" si="115"/>
        <v>40.281209865861229</v>
      </c>
      <c r="U98" s="3">
        <f t="shared" si="117"/>
        <v>45.050643956484805</v>
      </c>
      <c r="V98" s="3">
        <f t="shared" si="119"/>
        <v>50.265403547930646</v>
      </c>
      <c r="W98" s="2">
        <f t="shared" si="121"/>
        <v>55.951843927420668</v>
      </c>
      <c r="X98" s="2">
        <f t="shared" si="123"/>
        <v>62.136120289827659</v>
      </c>
      <c r="Y98" s="2">
        <f t="shared" ref="Y98:Y111" si="125">$Y$32-($Y$32*$A77)</f>
        <v>68.843962023200902</v>
      </c>
      <c r="Z98" s="2">
        <f t="shared" si="40"/>
        <v>76.100432459719855</v>
      </c>
      <c r="AA98" s="2">
        <f t="shared" si="41"/>
        <v>83.929675966334344</v>
      </c>
      <c r="AB98" s="2">
        <f t="shared" si="42"/>
        <v>92.354654576937833</v>
      </c>
      <c r="AC98" s="18">
        <f t="shared" si="43"/>
        <v>101.39687668036061</v>
      </c>
      <c r="AD98" s="2">
        <f t="shared" si="44"/>
        <v>111.07612056868595</v>
      </c>
      <c r="AE98" s="18">
        <f t="shared" si="45"/>
        <v>121.41015591139194</v>
      </c>
      <c r="AF98" s="2">
        <f t="shared" si="46"/>
        <v>132.41446644583618</v>
      </c>
      <c r="AG98" s="2">
        <f t="shared" si="47"/>
        <v>144.10197735730185</v>
      </c>
      <c r="AH98" s="18">
        <f t="shared" si="48"/>
        <v>156.48279095643102</v>
      </c>
      <c r="AI98" s="18">
        <f t="shared" si="49"/>
        <v>169.56393434342556</v>
      </c>
      <c r="AJ98" s="2">
        <f t="shared" si="50"/>
        <v>183.34912277276749</v>
      </c>
      <c r="AK98" s="2">
        <f t="shared" si="51"/>
        <v>197.8385423963955</v>
      </c>
      <c r="AL98" s="2">
        <f t="shared" si="52"/>
        <v>213.02865596534139</v>
      </c>
      <c r="AM98" s="2">
        <f t="shared" si="53"/>
        <v>228.91203490916701</v>
      </c>
      <c r="AN98" s="2">
        <f t="shared" si="54"/>
        <v>245.47722098977727</v>
      </c>
      <c r="AO98" s="2">
        <f t="shared" si="55"/>
        <v>262.70862044330647</v>
      </c>
      <c r="AP98" s="2">
        <f t="shared" si="56"/>
        <v>280.58643318406257</v>
      </c>
      <c r="AQ98" s="2">
        <f t="shared" si="57"/>
        <v>299.08661925255319</v>
      </c>
      <c r="AR98" s="2">
        <f t="shared" si="58"/>
        <v>318.1809042511527</v>
      </c>
      <c r="AS98" s="2">
        <f t="shared" si="59"/>
        <v>337.83682503288492</v>
      </c>
      <c r="AT98" s="2">
        <f t="shared" si="60"/>
        <v>358.01781639888588</v>
      </c>
      <c r="AU98" s="2">
        <f t="shared" si="61"/>
        <v>378.68333902701727</v>
      </c>
      <c r="AV98" s="2">
        <f t="shared" si="62"/>
        <v>399.78904830703073</v>
      </c>
      <c r="AW98" s="2">
        <f t="shared" si="63"/>
        <v>421.28700320629378</v>
      </c>
      <c r="AX98" s="2">
        <f t="shared" si="64"/>
        <v>443.1259137442305</v>
      </c>
      <c r="AY98" s="2">
        <f t="shared" si="65"/>
        <v>465.25142512313903</v>
      </c>
      <c r="AZ98" s="2">
        <f t="shared" si="66"/>
        <v>487.60643605752637</v>
      </c>
      <c r="BA98" s="2">
        <f t="shared" si="67"/>
        <v>510.1314483727586</v>
      </c>
      <c r="BB98" s="2">
        <f t="shared" si="68"/>
        <v>532.76494451515282</v>
      </c>
      <c r="BC98" s="2">
        <f t="shared" si="69"/>
        <v>555.44378923743466</v>
      </c>
      <c r="BD98" s="2">
        <f t="shared" si="70"/>
        <v>578.10365140244699</v>
      </c>
      <c r="BE98" s="2">
        <f t="shared" si="71"/>
        <v>600.67944158985279</v>
      </c>
      <c r="BF98" s="2">
        <f t="shared" si="72"/>
        <v>623.10576099974367</v>
      </c>
      <c r="BG98" s="2">
        <f t="shared" si="73"/>
        <v>645.31735702677656</v>
      </c>
      <c r="BH98" s="2">
        <f t="shared" si="74"/>
        <v>667.24958083060835</v>
      </c>
      <c r="BI98" s="2">
        <f t="shared" si="75"/>
        <v>688.83884225358327</v>
      </c>
      <c r="BJ98" s="2">
        <f t="shared" si="76"/>
        <v>710.02305753423184</v>
      </c>
      <c r="BK98" s="2">
        <f t="shared" si="77"/>
        <v>730.7420854333127</v>
      </c>
      <c r="BL98" s="135">
        <f t="shared" si="78"/>
        <v>750.93814762504837</v>
      </c>
      <c r="BM98" s="95">
        <f t="shared" si="79"/>
        <v>775.23174769448929</v>
      </c>
      <c r="BN98" s="95">
        <f t="shared" si="80"/>
        <v>797.68870473232687</v>
      </c>
      <c r="BO98" s="95">
        <f t="shared" si="81"/>
        <v>817.65811942706171</v>
      </c>
      <c r="BP98" s="95">
        <f t="shared" si="84"/>
        <v>835.45874489671485</v>
      </c>
      <c r="BQ98" s="95">
        <f t="shared" si="86"/>
        <v>850.44260172339204</v>
      </c>
      <c r="BR98" s="95">
        <f t="shared" si="88"/>
        <v>864.53962902676142</v>
      </c>
      <c r="BS98" s="95">
        <f t="shared" si="90"/>
        <v>877.72399889100393</v>
      </c>
      <c r="BT98" s="95">
        <f t="shared" si="92"/>
        <v>889.97498686083122</v>
      </c>
      <c r="BU98" s="138">
        <f t="shared" si="94"/>
        <v>901.27707289283796</v>
      </c>
      <c r="BV98" s="2">
        <f t="shared" si="96"/>
        <v>895.56121279615979</v>
      </c>
      <c r="BW98" s="2">
        <f t="shared" si="98"/>
        <v>888.47168945624242</v>
      </c>
      <c r="BX98" s="2">
        <f t="shared" si="100"/>
        <v>880.05704295600913</v>
      </c>
      <c r="BY98" s="2">
        <f t="shared" si="102"/>
        <v>870.37117328116449</v>
      </c>
      <c r="BZ98" s="2">
        <f t="shared" si="104"/>
        <v>859.47283366993145</v>
      </c>
      <c r="CA98" s="2">
        <f t="shared" si="106"/>
        <v>847.42510899035778</v>
      </c>
      <c r="CB98" s="2">
        <f t="shared" si="108"/>
        <v>834.29488780713802</v>
      </c>
      <c r="CC98" s="2">
        <f t="shared" si="110"/>
        <v>820.15233761006732</v>
      </c>
      <c r="CD98" s="2">
        <f t="shared" si="112"/>
        <v>805.07039394695767</v>
      </c>
      <c r="CE98" s="2">
        <f t="shared" si="114"/>
        <v>789.12427633746358</v>
      </c>
      <c r="CF98" s="2">
        <f t="shared" si="116"/>
        <v>772.39104760622968</v>
      </c>
      <c r="CG98" s="2">
        <f t="shared" si="118"/>
        <v>754.9492402173388</v>
      </c>
      <c r="CH98" s="2">
        <f t="shared" si="120"/>
        <v>736.87858672491677</v>
      </c>
      <c r="CI98" s="2">
        <f t="shared" si="122"/>
        <v>718.25991982252197</v>
      </c>
      <c r="CJ98" s="2">
        <f t="shared" si="124"/>
        <v>699.17537337236126</v>
      </c>
      <c r="CK98" s="2">
        <f t="shared" ref="CK98:CK111" si="126">$CK$96-($CK$96*$A13)</f>
        <v>679.70919415458923</v>
      </c>
      <c r="CL98" s="2">
        <f>$CL$97-($CL$97*$A12)</f>
        <v>659.95009550941654</v>
      </c>
      <c r="CM98" s="14">
        <f>CM4</f>
        <v>640</v>
      </c>
    </row>
    <row r="99" spans="1:105" x14ac:dyDescent="0.25">
      <c r="A99" s="11">
        <f>lifetimes!E97</f>
        <v>0.99588499926015706</v>
      </c>
      <c r="B99" s="11"/>
      <c r="C99" s="40">
        <f t="shared" si="82"/>
        <v>89</v>
      </c>
      <c r="D99" s="15">
        <f t="shared" si="83"/>
        <v>1.0287501849607281</v>
      </c>
      <c r="E99" s="1">
        <f t="shared" si="85"/>
        <v>2.4018007915997259</v>
      </c>
      <c r="F99" s="1">
        <f t="shared" si="87"/>
        <v>4.1944658084941011</v>
      </c>
      <c r="G99" s="1">
        <f t="shared" si="89"/>
        <v>6.4941420780947965</v>
      </c>
      <c r="H99" s="13">
        <f t="shared" si="91"/>
        <v>7.5212982483901669</v>
      </c>
      <c r="I99" s="13">
        <f t="shared" si="93"/>
        <v>8.6883071853760612</v>
      </c>
      <c r="J99" s="16">
        <f t="shared" si="95"/>
        <v>10.010495976917127</v>
      </c>
      <c r="K99" s="17">
        <f t="shared" si="97"/>
        <v>11.504317881195334</v>
      </c>
      <c r="L99" s="13">
        <f t="shared" si="99"/>
        <v>13.187358783992295</v>
      </c>
      <c r="M99" s="12">
        <f t="shared" si="101"/>
        <v>15.07833209490957</v>
      </c>
      <c r="N99" s="12">
        <f t="shared" si="103"/>
        <v>17.19706076952707</v>
      </c>
      <c r="O99" s="12">
        <f t="shared" si="105"/>
        <v>19.564445198016415</v>
      </c>
      <c r="P99" s="3">
        <f t="shared" si="107"/>
        <v>22.202415783196557</v>
      </c>
      <c r="Q99" s="3">
        <f t="shared" si="109"/>
        <v>25.133869143738934</v>
      </c>
      <c r="R99" s="3">
        <f t="shared" si="111"/>
        <v>28.382587021972085</v>
      </c>
      <c r="S99" s="3">
        <f t="shared" si="113"/>
        <v>31.97313715058533</v>
      </c>
      <c r="T99" s="3">
        <f t="shared" si="115"/>
        <v>35.930755537897767</v>
      </c>
      <c r="U99" s="3">
        <f t="shared" si="117"/>
        <v>40.281209865861229</v>
      </c>
      <c r="V99" s="3">
        <f t="shared" si="119"/>
        <v>45.050643956484805</v>
      </c>
      <c r="W99" s="2">
        <f t="shared" si="121"/>
        <v>50.265403547930646</v>
      </c>
      <c r="X99" s="2">
        <f t="shared" si="123"/>
        <v>55.951843927420668</v>
      </c>
      <c r="Y99" s="2">
        <f t="shared" si="125"/>
        <v>62.136120289827659</v>
      </c>
      <c r="Z99" s="2">
        <f t="shared" ref="Z99:Z111" si="127">$Z$33-($Z$33*$A77)</f>
        <v>68.843962023200902</v>
      </c>
      <c r="AA99" s="2">
        <f t="shared" si="41"/>
        <v>76.100432459719855</v>
      </c>
      <c r="AB99" s="2">
        <f t="shared" si="42"/>
        <v>83.929675966334344</v>
      </c>
      <c r="AC99" s="18">
        <f t="shared" si="43"/>
        <v>92.354654576937833</v>
      </c>
      <c r="AD99" s="2">
        <f t="shared" si="44"/>
        <v>101.39687668036061</v>
      </c>
      <c r="AE99" s="18">
        <f t="shared" si="45"/>
        <v>111.07612056868595</v>
      </c>
      <c r="AF99" s="2">
        <f t="shared" si="46"/>
        <v>121.41015591139194</v>
      </c>
      <c r="AG99" s="2">
        <f t="shared" si="47"/>
        <v>132.41446644583618</v>
      </c>
      <c r="AH99" s="18">
        <f t="shared" si="48"/>
        <v>144.10197735730185</v>
      </c>
      <c r="AI99" s="18">
        <f t="shared" si="49"/>
        <v>156.48279095643102</v>
      </c>
      <c r="AJ99" s="2">
        <f t="shared" si="50"/>
        <v>169.56393434342556</v>
      </c>
      <c r="AK99" s="2">
        <f t="shared" si="51"/>
        <v>183.34912277276749</v>
      </c>
      <c r="AL99" s="2">
        <f t="shared" si="52"/>
        <v>197.8385423963955</v>
      </c>
      <c r="AM99" s="2">
        <f t="shared" si="53"/>
        <v>213.02865596534139</v>
      </c>
      <c r="AN99" s="2">
        <f t="shared" si="54"/>
        <v>228.91203490916701</v>
      </c>
      <c r="AO99" s="2">
        <f t="shared" si="55"/>
        <v>245.47722098977727</v>
      </c>
      <c r="AP99" s="2">
        <f t="shared" si="56"/>
        <v>262.70862044330647</v>
      </c>
      <c r="AQ99" s="2">
        <f t="shared" si="57"/>
        <v>280.58643318406257</v>
      </c>
      <c r="AR99" s="2">
        <f t="shared" si="58"/>
        <v>299.08661925255319</v>
      </c>
      <c r="AS99" s="2">
        <f t="shared" si="59"/>
        <v>318.1809042511527</v>
      </c>
      <c r="AT99" s="2">
        <f t="shared" si="60"/>
        <v>337.83682503288492</v>
      </c>
      <c r="AU99" s="2">
        <f t="shared" si="61"/>
        <v>358.01781639888588</v>
      </c>
      <c r="AV99" s="2">
        <f t="shared" si="62"/>
        <v>378.68333902701727</v>
      </c>
      <c r="AW99" s="2">
        <f t="shared" si="63"/>
        <v>399.78904830703073</v>
      </c>
      <c r="AX99" s="2">
        <f t="shared" si="64"/>
        <v>421.28700320629378</v>
      </c>
      <c r="AY99" s="2">
        <f t="shared" si="65"/>
        <v>443.1259137442305</v>
      </c>
      <c r="AZ99" s="2">
        <f t="shared" si="66"/>
        <v>465.25142512313903</v>
      </c>
      <c r="BA99" s="2">
        <f t="shared" si="67"/>
        <v>487.60643605752637</v>
      </c>
      <c r="BB99" s="2">
        <f t="shared" si="68"/>
        <v>510.1314483727586</v>
      </c>
      <c r="BC99" s="2">
        <f t="shared" si="69"/>
        <v>532.76494451515282</v>
      </c>
      <c r="BD99" s="2">
        <f t="shared" si="70"/>
        <v>555.44378923743466</v>
      </c>
      <c r="BE99" s="2">
        <f t="shared" si="71"/>
        <v>578.10365140244699</v>
      </c>
      <c r="BF99" s="2">
        <f t="shared" si="72"/>
        <v>600.67944158985279</v>
      </c>
      <c r="BG99" s="2">
        <f t="shared" si="73"/>
        <v>623.10576099974367</v>
      </c>
      <c r="BH99" s="2">
        <f t="shared" si="74"/>
        <v>645.31735702677656</v>
      </c>
      <c r="BI99" s="2">
        <f t="shared" si="75"/>
        <v>667.24958083060835</v>
      </c>
      <c r="BJ99" s="2">
        <f t="shared" si="76"/>
        <v>688.83884225358327</v>
      </c>
      <c r="BK99" s="2">
        <f t="shared" si="77"/>
        <v>710.02305753423184</v>
      </c>
      <c r="BL99" s="135">
        <f t="shared" si="78"/>
        <v>730.7420854333127</v>
      </c>
      <c r="BM99" s="95">
        <f t="shared" si="79"/>
        <v>755.49462881767772</v>
      </c>
      <c r="BN99" s="95">
        <f t="shared" si="80"/>
        <v>778.50461042639074</v>
      </c>
      <c r="BO99" s="95">
        <f t="shared" si="81"/>
        <v>799.12592475558654</v>
      </c>
      <c r="BP99" s="95">
        <f t="shared" si="84"/>
        <v>817.65811942706171</v>
      </c>
      <c r="BQ99" s="95">
        <f t="shared" si="86"/>
        <v>833.45532591175288</v>
      </c>
      <c r="BR99" s="95">
        <f t="shared" si="88"/>
        <v>848.39834955900778</v>
      </c>
      <c r="BS99" s="95">
        <f t="shared" si="90"/>
        <v>862.45648375808844</v>
      </c>
      <c r="BT99" s="95">
        <f t="shared" si="92"/>
        <v>875.60397703491742</v>
      </c>
      <c r="BU99" s="138">
        <f t="shared" si="94"/>
        <v>887.82016975972044</v>
      </c>
      <c r="BV99" s="2">
        <f t="shared" si="96"/>
        <v>883.25153143498119</v>
      </c>
      <c r="BW99" s="2">
        <f t="shared" si="98"/>
        <v>877.28445335134029</v>
      </c>
      <c r="BX99" s="2">
        <f t="shared" si="100"/>
        <v>869.9618625925707</v>
      </c>
      <c r="BY99" s="2">
        <f t="shared" si="102"/>
        <v>861.33242502077485</v>
      </c>
      <c r="BZ99" s="2">
        <f t="shared" si="104"/>
        <v>851.45006081853046</v>
      </c>
      <c r="CA99" s="2">
        <f t="shared" si="106"/>
        <v>840.37343736615526</v>
      </c>
      <c r="CB99" s="2">
        <f t="shared" si="108"/>
        <v>828.16544742239512</v>
      </c>
      <c r="CC99" s="2">
        <f t="shared" si="110"/>
        <v>814.89268111394881</v>
      </c>
      <c r="CD99" s="2">
        <f t="shared" si="112"/>
        <v>800.62490100030379</v>
      </c>
      <c r="CE99" s="2">
        <f t="shared" si="114"/>
        <v>785.4345306799587</v>
      </c>
      <c r="CF99" s="2">
        <f t="shared" si="116"/>
        <v>769.39616942902694</v>
      </c>
      <c r="CG99" s="2">
        <f t="shared" si="118"/>
        <v>752.58614894965967</v>
      </c>
      <c r="CH99" s="2">
        <f t="shared" si="120"/>
        <v>735.08215494846149</v>
      </c>
      <c r="CI99" s="2">
        <f t="shared" si="122"/>
        <v>716.96294924586493</v>
      </c>
      <c r="CJ99" s="2">
        <f t="shared" si="124"/>
        <v>698.30825538300746</v>
      </c>
      <c r="CK99" s="2">
        <f t="shared" si="126"/>
        <v>679.19893413315094</v>
      </c>
      <c r="CL99" s="2">
        <f t="shared" ref="CL99:CL111" si="128">$CL$97-($CL$97*$A13)</f>
        <v>659.71774726768956</v>
      </c>
      <c r="CM99" s="2">
        <f>$CM$98-($CM$98*$A12)</f>
        <v>639.95160776670696</v>
      </c>
      <c r="CN99" s="14">
        <f>CN4</f>
        <v>620</v>
      </c>
    </row>
    <row r="100" spans="1:105" x14ac:dyDescent="0.25">
      <c r="A100" s="11">
        <f>lifetimes!E98</f>
        <v>0.99648425289702391</v>
      </c>
      <c r="B100" s="11"/>
      <c r="C100" s="40">
        <f t="shared" si="82"/>
        <v>90</v>
      </c>
      <c r="D100" s="15">
        <f t="shared" si="83"/>
        <v>0.87893677574402318</v>
      </c>
      <c r="E100" s="1">
        <f t="shared" si="85"/>
        <v>2.0575003699214562</v>
      </c>
      <c r="F100" s="1">
        <f t="shared" si="87"/>
        <v>3.6027011873995889</v>
      </c>
      <c r="G100" s="1">
        <f t="shared" si="89"/>
        <v>5.5926210779920211</v>
      </c>
      <c r="H100" s="13">
        <f t="shared" si="91"/>
        <v>6.4941420780947965</v>
      </c>
      <c r="I100" s="13">
        <f t="shared" si="93"/>
        <v>7.5212982483901669</v>
      </c>
      <c r="J100" s="16">
        <f t="shared" si="95"/>
        <v>8.6883071853760612</v>
      </c>
      <c r="K100" s="17">
        <f t="shared" si="97"/>
        <v>10.010495976917127</v>
      </c>
      <c r="L100" s="13">
        <f t="shared" si="99"/>
        <v>11.504317881195334</v>
      </c>
      <c r="M100" s="12">
        <f t="shared" si="101"/>
        <v>13.187358783992295</v>
      </c>
      <c r="N100" s="12">
        <f t="shared" si="103"/>
        <v>15.07833209490957</v>
      </c>
      <c r="O100" s="12">
        <f t="shared" si="105"/>
        <v>17.19706076952707</v>
      </c>
      <c r="P100" s="3">
        <f t="shared" si="107"/>
        <v>19.564445198016415</v>
      </c>
      <c r="Q100" s="3">
        <f t="shared" si="109"/>
        <v>22.202415783196557</v>
      </c>
      <c r="R100" s="3">
        <f t="shared" si="111"/>
        <v>25.133869143738934</v>
      </c>
      <c r="S100" s="3">
        <f t="shared" si="113"/>
        <v>28.382587021972085</v>
      </c>
      <c r="T100" s="3">
        <f t="shared" si="115"/>
        <v>31.97313715058533</v>
      </c>
      <c r="U100" s="3">
        <f t="shared" si="117"/>
        <v>35.930755537897767</v>
      </c>
      <c r="V100" s="3">
        <f t="shared" si="119"/>
        <v>40.281209865861229</v>
      </c>
      <c r="W100" s="2">
        <f t="shared" si="121"/>
        <v>45.050643956484805</v>
      </c>
      <c r="X100" s="2">
        <f t="shared" si="123"/>
        <v>50.265403547930646</v>
      </c>
      <c r="Y100" s="2">
        <f t="shared" si="125"/>
        <v>55.951843927420668</v>
      </c>
      <c r="Z100" s="2">
        <f t="shared" si="127"/>
        <v>62.136120289827659</v>
      </c>
      <c r="AA100" s="2">
        <f t="shared" ref="AA100:AA111" si="129">$AA$34-($AA$34*$A77)</f>
        <v>68.843962023200902</v>
      </c>
      <c r="AB100" s="2">
        <f t="shared" si="42"/>
        <v>76.100432459719855</v>
      </c>
      <c r="AC100" s="18">
        <f t="shared" si="43"/>
        <v>83.929675966334344</v>
      </c>
      <c r="AD100" s="2">
        <f t="shared" si="44"/>
        <v>92.354654576937833</v>
      </c>
      <c r="AE100" s="18">
        <f t="shared" si="45"/>
        <v>101.39687668036061</v>
      </c>
      <c r="AF100" s="2">
        <f t="shared" si="46"/>
        <v>111.07612056868595</v>
      </c>
      <c r="AG100" s="2">
        <f t="shared" si="47"/>
        <v>121.41015591139194</v>
      </c>
      <c r="AH100" s="18">
        <f t="shared" si="48"/>
        <v>132.41446644583618</v>
      </c>
      <c r="AI100" s="18">
        <f t="shared" si="49"/>
        <v>144.10197735730185</v>
      </c>
      <c r="AJ100" s="2">
        <f t="shared" si="50"/>
        <v>156.48279095643102</v>
      </c>
      <c r="AK100" s="2">
        <f t="shared" si="51"/>
        <v>169.56393434342556</v>
      </c>
      <c r="AL100" s="2">
        <f t="shared" si="52"/>
        <v>183.34912277276749</v>
      </c>
      <c r="AM100" s="2">
        <f t="shared" si="53"/>
        <v>197.8385423963955</v>
      </c>
      <c r="AN100" s="2">
        <f t="shared" si="54"/>
        <v>213.02865596534139</v>
      </c>
      <c r="AO100" s="2">
        <f t="shared" si="55"/>
        <v>228.91203490916701</v>
      </c>
      <c r="AP100" s="2">
        <f t="shared" si="56"/>
        <v>245.47722098977727</v>
      </c>
      <c r="AQ100" s="2">
        <f t="shared" si="57"/>
        <v>262.70862044330647</v>
      </c>
      <c r="AR100" s="2">
        <f t="shared" si="58"/>
        <v>280.58643318406257</v>
      </c>
      <c r="AS100" s="2">
        <f t="shared" si="59"/>
        <v>299.08661925255319</v>
      </c>
      <c r="AT100" s="2">
        <f t="shared" si="60"/>
        <v>318.1809042511527</v>
      </c>
      <c r="AU100" s="2">
        <f t="shared" si="61"/>
        <v>337.83682503288492</v>
      </c>
      <c r="AV100" s="2">
        <f t="shared" si="62"/>
        <v>358.01781639888588</v>
      </c>
      <c r="AW100" s="2">
        <f t="shared" si="63"/>
        <v>378.68333902701727</v>
      </c>
      <c r="AX100" s="2">
        <f t="shared" si="64"/>
        <v>399.78904830703073</v>
      </c>
      <c r="AY100" s="2">
        <f t="shared" si="65"/>
        <v>421.28700320629378</v>
      </c>
      <c r="AZ100" s="2">
        <f t="shared" si="66"/>
        <v>443.1259137442305</v>
      </c>
      <c r="BA100" s="2">
        <f t="shared" si="67"/>
        <v>465.25142512313903</v>
      </c>
      <c r="BB100" s="2">
        <f t="shared" si="68"/>
        <v>487.60643605752637</v>
      </c>
      <c r="BC100" s="2">
        <f t="shared" si="69"/>
        <v>510.1314483727586</v>
      </c>
      <c r="BD100" s="2">
        <f t="shared" si="70"/>
        <v>532.76494451515282</v>
      </c>
      <c r="BE100" s="2">
        <f t="shared" si="71"/>
        <v>555.44378923743466</v>
      </c>
      <c r="BF100" s="2">
        <f t="shared" si="72"/>
        <v>578.10365140244699</v>
      </c>
      <c r="BG100" s="2">
        <f t="shared" si="73"/>
        <v>600.67944158985279</v>
      </c>
      <c r="BH100" s="2">
        <f t="shared" si="74"/>
        <v>623.10576099974367</v>
      </c>
      <c r="BI100" s="2">
        <f t="shared" si="75"/>
        <v>645.31735702677656</v>
      </c>
      <c r="BJ100" s="2">
        <f t="shared" si="76"/>
        <v>667.24958083060835</v>
      </c>
      <c r="BK100" s="2">
        <f t="shared" si="77"/>
        <v>688.83884225358327</v>
      </c>
      <c r="BL100" s="135">
        <f t="shared" si="78"/>
        <v>710.02305753423184</v>
      </c>
      <c r="BM100" s="95">
        <f t="shared" si="79"/>
        <v>735.1760226083918</v>
      </c>
      <c r="BN100" s="95">
        <f t="shared" si="80"/>
        <v>758.684165652518</v>
      </c>
      <c r="BO100" s="95">
        <f t="shared" si="81"/>
        <v>779.90726588292023</v>
      </c>
      <c r="BP100" s="95">
        <f t="shared" si="84"/>
        <v>799.12592475558654</v>
      </c>
      <c r="BQ100" s="95">
        <f t="shared" si="86"/>
        <v>815.69738610578804</v>
      </c>
      <c r="BR100" s="95">
        <f t="shared" si="88"/>
        <v>831.45190692679137</v>
      </c>
      <c r="BS100" s="95">
        <f t="shared" si="90"/>
        <v>846.35409739462352</v>
      </c>
      <c r="BT100" s="95">
        <f t="shared" si="92"/>
        <v>860.37333848941535</v>
      </c>
      <c r="BU100" s="138">
        <f t="shared" si="94"/>
        <v>873.48395517883068</v>
      </c>
      <c r="BV100" s="2">
        <f t="shared" si="96"/>
        <v>870.06376636452603</v>
      </c>
      <c r="BW100" s="2">
        <f t="shared" si="98"/>
        <v>865.22598997712453</v>
      </c>
      <c r="BX100" s="2">
        <f t="shared" si="100"/>
        <v>859.00769390652067</v>
      </c>
      <c r="BY100" s="2">
        <f t="shared" si="102"/>
        <v>851.45203572889898</v>
      </c>
      <c r="BZ100" s="2">
        <f t="shared" si="104"/>
        <v>842.60780708554057</v>
      </c>
      <c r="CA100" s="2">
        <f t="shared" si="106"/>
        <v>832.52894835589655</v>
      </c>
      <c r="CB100" s="2">
        <f t="shared" si="108"/>
        <v>821.27404106237896</v>
      </c>
      <c r="CC100" s="2">
        <f t="shared" si="110"/>
        <v>808.90578585443234</v>
      </c>
      <c r="CD100" s="2">
        <f t="shared" si="112"/>
        <v>795.49047442075948</v>
      </c>
      <c r="CE100" s="2">
        <f t="shared" si="114"/>
        <v>781.09746439054027</v>
      </c>
      <c r="CF100" s="2">
        <f t="shared" si="116"/>
        <v>765.79866741295973</v>
      </c>
      <c r="CG100" s="2">
        <f t="shared" si="118"/>
        <v>749.66806252059041</v>
      </c>
      <c r="CH100" s="2">
        <f t="shared" si="120"/>
        <v>732.78125029308967</v>
      </c>
      <c r="CI100" s="2">
        <f t="shared" si="122"/>
        <v>715.21506967958419</v>
      </c>
      <c r="CJ100" s="2">
        <f t="shared" si="124"/>
        <v>697.0473117668131</v>
      </c>
      <c r="CK100" s="2">
        <f t="shared" si="126"/>
        <v>678.35659094349296</v>
      </c>
      <c r="CL100" s="2">
        <f t="shared" si="128"/>
        <v>659.22249489394062</v>
      </c>
      <c r="CM100" s="2">
        <f t="shared" ref="CM100:CM111" si="130">$CM$98-($CM$98*$A13)</f>
        <v>639.72630038078989</v>
      </c>
      <c r="CN100" s="2">
        <f>$CN$99-($CN$99*$A12)</f>
        <v>619.95312002399737</v>
      </c>
      <c r="CO100" s="14">
        <f>CO4</f>
        <v>600</v>
      </c>
    </row>
    <row r="101" spans="1:105" x14ac:dyDescent="0.25">
      <c r="A101" s="11">
        <f>lifetimes!E99</f>
        <v>0.99700426382492624</v>
      </c>
      <c r="B101" s="11"/>
      <c r="C101" s="40">
        <f t="shared" si="82"/>
        <v>91</v>
      </c>
      <c r="D101" s="15">
        <f t="shared" si="83"/>
        <v>0.74893404376842909</v>
      </c>
      <c r="E101" s="1">
        <f t="shared" si="85"/>
        <v>1.7578735514880464</v>
      </c>
      <c r="F101" s="1">
        <f t="shared" si="87"/>
        <v>3.0862505548822128</v>
      </c>
      <c r="G101" s="1">
        <f t="shared" si="89"/>
        <v>4.8036015831994519</v>
      </c>
      <c r="H101" s="13">
        <f t="shared" si="91"/>
        <v>5.5926210779920211</v>
      </c>
      <c r="I101" s="13">
        <f t="shared" si="93"/>
        <v>6.4941420780947965</v>
      </c>
      <c r="J101" s="16">
        <f t="shared" si="95"/>
        <v>7.5212982483901669</v>
      </c>
      <c r="K101" s="17">
        <f t="shared" si="97"/>
        <v>8.6883071853760612</v>
      </c>
      <c r="L101" s="13">
        <f t="shared" si="99"/>
        <v>10.010495976917127</v>
      </c>
      <c r="M101" s="12">
        <f t="shared" si="101"/>
        <v>11.504317881195334</v>
      </c>
      <c r="N101" s="12">
        <f t="shared" si="103"/>
        <v>13.187358783992295</v>
      </c>
      <c r="O101" s="12">
        <f t="shared" si="105"/>
        <v>15.07833209490957</v>
      </c>
      <c r="P101" s="3">
        <f t="shared" si="107"/>
        <v>17.19706076952707</v>
      </c>
      <c r="Q101" s="3">
        <f t="shared" si="109"/>
        <v>19.564445198016415</v>
      </c>
      <c r="R101" s="3">
        <f t="shared" si="111"/>
        <v>22.202415783196557</v>
      </c>
      <c r="S101" s="3">
        <f t="shared" si="113"/>
        <v>25.133869143738934</v>
      </c>
      <c r="T101" s="3">
        <f t="shared" si="115"/>
        <v>28.382587021972085</v>
      </c>
      <c r="U101" s="3">
        <f t="shared" si="117"/>
        <v>31.97313715058533</v>
      </c>
      <c r="V101" s="3">
        <f t="shared" si="119"/>
        <v>35.930755537897767</v>
      </c>
      <c r="W101" s="2">
        <f t="shared" si="121"/>
        <v>40.281209865861229</v>
      </c>
      <c r="X101" s="2">
        <f t="shared" si="123"/>
        <v>45.050643956484805</v>
      </c>
      <c r="Y101" s="2">
        <f t="shared" si="125"/>
        <v>50.265403547930646</v>
      </c>
      <c r="Z101" s="2">
        <f t="shared" si="127"/>
        <v>55.951843927420668</v>
      </c>
      <c r="AA101" s="2">
        <f t="shared" si="129"/>
        <v>62.136120289827659</v>
      </c>
      <c r="AB101" s="2">
        <f t="shared" ref="AB101:AB111" si="131">$AB$35-($AB$35*$A77)</f>
        <v>68.843962023200902</v>
      </c>
      <c r="AC101" s="18">
        <f t="shared" si="43"/>
        <v>76.100432459719855</v>
      </c>
      <c r="AD101" s="2">
        <f t="shared" si="44"/>
        <v>83.929675966334344</v>
      </c>
      <c r="AE101" s="18">
        <f t="shared" si="45"/>
        <v>92.354654576937833</v>
      </c>
      <c r="AF101" s="2">
        <f t="shared" si="46"/>
        <v>101.39687668036061</v>
      </c>
      <c r="AG101" s="2">
        <f t="shared" si="47"/>
        <v>111.07612056868595</v>
      </c>
      <c r="AH101" s="18">
        <f t="shared" si="48"/>
        <v>121.41015591139194</v>
      </c>
      <c r="AI101" s="18">
        <f t="shared" si="49"/>
        <v>132.41446644583618</v>
      </c>
      <c r="AJ101" s="2">
        <f t="shared" si="50"/>
        <v>144.10197735730185</v>
      </c>
      <c r="AK101" s="2">
        <f t="shared" si="51"/>
        <v>156.48279095643102</v>
      </c>
      <c r="AL101" s="2">
        <f t="shared" si="52"/>
        <v>169.56393434342556</v>
      </c>
      <c r="AM101" s="2">
        <f t="shared" si="53"/>
        <v>183.34912277276749</v>
      </c>
      <c r="AN101" s="2">
        <f t="shared" si="54"/>
        <v>197.8385423963955</v>
      </c>
      <c r="AO101" s="2">
        <f t="shared" si="55"/>
        <v>213.02865596534139</v>
      </c>
      <c r="AP101" s="2">
        <f t="shared" si="56"/>
        <v>228.91203490916701</v>
      </c>
      <c r="AQ101" s="2">
        <f t="shared" si="57"/>
        <v>245.47722098977727</v>
      </c>
      <c r="AR101" s="2">
        <f t="shared" si="58"/>
        <v>262.70862044330647</v>
      </c>
      <c r="AS101" s="2">
        <f t="shared" si="59"/>
        <v>280.58643318406257</v>
      </c>
      <c r="AT101" s="2">
        <f t="shared" si="60"/>
        <v>299.08661925255319</v>
      </c>
      <c r="AU101" s="2">
        <f t="shared" si="61"/>
        <v>318.1809042511527</v>
      </c>
      <c r="AV101" s="2">
        <f t="shared" si="62"/>
        <v>337.83682503288492</v>
      </c>
      <c r="AW101" s="2">
        <f t="shared" si="63"/>
        <v>358.01781639888588</v>
      </c>
      <c r="AX101" s="2">
        <f t="shared" si="64"/>
        <v>378.68333902701727</v>
      </c>
      <c r="AY101" s="2">
        <f t="shared" si="65"/>
        <v>399.78904830703073</v>
      </c>
      <c r="AZ101" s="2">
        <f t="shared" si="66"/>
        <v>421.28700320629378</v>
      </c>
      <c r="BA101" s="2">
        <f t="shared" si="67"/>
        <v>443.1259137442305</v>
      </c>
      <c r="BB101" s="2">
        <f t="shared" si="68"/>
        <v>465.25142512313903</v>
      </c>
      <c r="BC101" s="2">
        <f t="shared" si="69"/>
        <v>487.60643605752637</v>
      </c>
      <c r="BD101" s="2">
        <f t="shared" si="70"/>
        <v>510.1314483727586</v>
      </c>
      <c r="BE101" s="2">
        <f t="shared" si="71"/>
        <v>532.76494451515282</v>
      </c>
      <c r="BF101" s="2">
        <f t="shared" si="72"/>
        <v>555.44378923743466</v>
      </c>
      <c r="BG101" s="2">
        <f t="shared" si="73"/>
        <v>578.10365140244699</v>
      </c>
      <c r="BH101" s="2">
        <f t="shared" si="74"/>
        <v>600.67944158985279</v>
      </c>
      <c r="BI101" s="2">
        <f t="shared" si="75"/>
        <v>623.10576099974367</v>
      </c>
      <c r="BJ101" s="2">
        <f t="shared" si="76"/>
        <v>645.31735702677656</v>
      </c>
      <c r="BK101" s="2">
        <f t="shared" si="77"/>
        <v>667.24958083060835</v>
      </c>
      <c r="BL101" s="135">
        <f t="shared" si="78"/>
        <v>688.83884225358327</v>
      </c>
      <c r="BM101" s="95">
        <f t="shared" si="79"/>
        <v>714.33127748313132</v>
      </c>
      <c r="BN101" s="95">
        <f t="shared" si="80"/>
        <v>738.27977863094668</v>
      </c>
      <c r="BO101" s="95">
        <f t="shared" si="81"/>
        <v>760.05111001030684</v>
      </c>
      <c r="BP101" s="95">
        <f t="shared" si="84"/>
        <v>779.90726588292023</v>
      </c>
      <c r="BQ101" s="95">
        <f t="shared" si="86"/>
        <v>797.20963139124024</v>
      </c>
      <c r="BR101" s="95">
        <f t="shared" si="88"/>
        <v>813.73665278451483</v>
      </c>
      <c r="BS101" s="95">
        <f t="shared" si="90"/>
        <v>829.44848794182997</v>
      </c>
      <c r="BT101" s="95">
        <f t="shared" si="92"/>
        <v>844.30984523023926</v>
      </c>
      <c r="BU101" s="138">
        <f t="shared" si="94"/>
        <v>858.29019322074191</v>
      </c>
      <c r="BV101" s="2">
        <f t="shared" si="96"/>
        <v>856.01427607525409</v>
      </c>
      <c r="BW101" s="2">
        <f t="shared" si="98"/>
        <v>852.30736296933162</v>
      </c>
      <c r="BX101" s="2">
        <f t="shared" si="100"/>
        <v>847.20044851926775</v>
      </c>
      <c r="BY101" s="2">
        <f t="shared" si="102"/>
        <v>840.73093446170105</v>
      </c>
      <c r="BZ101" s="2">
        <f t="shared" si="104"/>
        <v>832.94220886522726</v>
      </c>
      <c r="CA101" s="2">
        <f t="shared" si="106"/>
        <v>823.88318915030641</v>
      </c>
      <c r="CB101" s="2">
        <f t="shared" si="108"/>
        <v>813.60783589326252</v>
      </c>
      <c r="CC101" s="2">
        <f t="shared" si="110"/>
        <v>802.17464475860265</v>
      </c>
      <c r="CD101" s="2">
        <f t="shared" si="112"/>
        <v>789.64612428646967</v>
      </c>
      <c r="CE101" s="2">
        <f t="shared" si="114"/>
        <v>776.08826772757027</v>
      </c>
      <c r="CF101" s="2">
        <f t="shared" si="116"/>
        <v>761.57002778077674</v>
      </c>
      <c r="CG101" s="2">
        <f t="shared" si="118"/>
        <v>746.16280414596076</v>
      </c>
      <c r="CH101" s="2">
        <f t="shared" si="120"/>
        <v>729.93995561215377</v>
      </c>
      <c r="CI101" s="2">
        <f t="shared" si="122"/>
        <v>712.97635163651967</v>
      </c>
      <c r="CJ101" s="2">
        <f t="shared" si="124"/>
        <v>695.34798441070689</v>
      </c>
      <c r="CK101" s="2">
        <f t="shared" si="126"/>
        <v>677.13167428776137</v>
      </c>
      <c r="CL101" s="2">
        <f t="shared" si="128"/>
        <v>658.40492650397846</v>
      </c>
      <c r="CM101" s="2">
        <f t="shared" si="130"/>
        <v>639.2460556547303</v>
      </c>
      <c r="CN101" s="2">
        <f t="shared" ref="CN101:CN111" si="132">$CN$99-($CN$99*$A13)</f>
        <v>619.73485349389023</v>
      </c>
      <c r="CO101" s="2">
        <f>$CO$100-($CO$100*$A12)</f>
        <v>599.95463228128779</v>
      </c>
      <c r="CP101" s="14">
        <f>CP4</f>
        <v>580</v>
      </c>
    </row>
    <row r="102" spans="1:105" x14ac:dyDescent="0.25">
      <c r="A102" s="11">
        <f>lifetimes!E100</f>
        <v>0.9974542179640179</v>
      </c>
      <c r="B102" s="11"/>
      <c r="C102" s="40">
        <f t="shared" si="82"/>
        <v>92</v>
      </c>
      <c r="D102" s="15">
        <f t="shared" si="83"/>
        <v>0.63644550899553565</v>
      </c>
      <c r="E102" s="1">
        <f t="shared" si="85"/>
        <v>1.4978680875368582</v>
      </c>
      <c r="F102" s="1">
        <f t="shared" si="87"/>
        <v>2.6368103272320695</v>
      </c>
      <c r="G102" s="1">
        <f t="shared" si="89"/>
        <v>4.1150007398429125</v>
      </c>
      <c r="H102" s="13">
        <f t="shared" si="91"/>
        <v>4.8036015831994519</v>
      </c>
      <c r="I102" s="13">
        <f t="shared" si="93"/>
        <v>5.5926210779920211</v>
      </c>
      <c r="J102" s="16">
        <f t="shared" si="95"/>
        <v>6.4941420780947965</v>
      </c>
      <c r="K102" s="17">
        <f t="shared" si="97"/>
        <v>7.5212982483901669</v>
      </c>
      <c r="L102" s="13">
        <f t="shared" si="99"/>
        <v>8.6883071853760612</v>
      </c>
      <c r="M102" s="12">
        <f t="shared" si="101"/>
        <v>10.010495976917127</v>
      </c>
      <c r="N102" s="12">
        <f t="shared" si="103"/>
        <v>11.504317881195334</v>
      </c>
      <c r="O102" s="12">
        <f t="shared" si="105"/>
        <v>13.187358783992295</v>
      </c>
      <c r="P102" s="3">
        <f t="shared" si="107"/>
        <v>15.07833209490957</v>
      </c>
      <c r="Q102" s="3">
        <f t="shared" si="109"/>
        <v>17.19706076952707</v>
      </c>
      <c r="R102" s="3">
        <f t="shared" si="111"/>
        <v>19.564445198016415</v>
      </c>
      <c r="S102" s="3">
        <f t="shared" si="113"/>
        <v>22.202415783196557</v>
      </c>
      <c r="T102" s="3">
        <f t="shared" si="115"/>
        <v>25.133869143738934</v>
      </c>
      <c r="U102" s="3">
        <f t="shared" si="117"/>
        <v>28.382587021972085</v>
      </c>
      <c r="V102" s="3">
        <f t="shared" si="119"/>
        <v>31.97313715058533</v>
      </c>
      <c r="W102" s="2">
        <f t="shared" si="121"/>
        <v>35.930755537897767</v>
      </c>
      <c r="X102" s="2">
        <f t="shared" si="123"/>
        <v>40.281209865861229</v>
      </c>
      <c r="Y102" s="2">
        <f t="shared" si="125"/>
        <v>45.050643956484805</v>
      </c>
      <c r="Z102" s="2">
        <f t="shared" si="127"/>
        <v>50.265403547930646</v>
      </c>
      <c r="AA102" s="2">
        <f t="shared" si="129"/>
        <v>55.951843927420668</v>
      </c>
      <c r="AB102" s="2">
        <f t="shared" si="131"/>
        <v>62.136120289827659</v>
      </c>
      <c r="AC102" s="18">
        <f t="shared" ref="AC102:AC111" si="133">$AC$36-($AC$36*$A77)</f>
        <v>68.843962023200902</v>
      </c>
      <c r="AD102" s="2">
        <f t="shared" si="44"/>
        <v>76.100432459719855</v>
      </c>
      <c r="AE102" s="18">
        <f t="shared" si="45"/>
        <v>83.929675966334344</v>
      </c>
      <c r="AF102" s="2">
        <f t="shared" si="46"/>
        <v>92.354654576937833</v>
      </c>
      <c r="AG102" s="2">
        <f t="shared" si="47"/>
        <v>101.39687668036061</v>
      </c>
      <c r="AH102" s="18">
        <f t="shared" si="48"/>
        <v>111.07612056868595</v>
      </c>
      <c r="AI102" s="18">
        <f t="shared" si="49"/>
        <v>121.41015591139194</v>
      </c>
      <c r="AJ102" s="2">
        <f t="shared" si="50"/>
        <v>132.41446644583618</v>
      </c>
      <c r="AK102" s="2">
        <f t="shared" si="51"/>
        <v>144.10197735730185</v>
      </c>
      <c r="AL102" s="2">
        <f t="shared" si="52"/>
        <v>156.48279095643102</v>
      </c>
      <c r="AM102" s="2">
        <f t="shared" si="53"/>
        <v>169.56393434342556</v>
      </c>
      <c r="AN102" s="2">
        <f t="shared" si="54"/>
        <v>183.34912277276749</v>
      </c>
      <c r="AO102" s="2">
        <f t="shared" si="55"/>
        <v>197.8385423963955</v>
      </c>
      <c r="AP102" s="2">
        <f t="shared" si="56"/>
        <v>213.02865596534139</v>
      </c>
      <c r="AQ102" s="2">
        <f t="shared" si="57"/>
        <v>228.91203490916701</v>
      </c>
      <c r="AR102" s="2">
        <f t="shared" si="58"/>
        <v>245.47722098977727</v>
      </c>
      <c r="AS102" s="2">
        <f t="shared" si="59"/>
        <v>262.70862044330647</v>
      </c>
      <c r="AT102" s="2">
        <f t="shared" si="60"/>
        <v>280.58643318406257</v>
      </c>
      <c r="AU102" s="2">
        <f t="shared" si="61"/>
        <v>299.08661925255319</v>
      </c>
      <c r="AV102" s="2">
        <f t="shared" si="62"/>
        <v>318.1809042511527</v>
      </c>
      <c r="AW102" s="2">
        <f t="shared" si="63"/>
        <v>337.83682503288492</v>
      </c>
      <c r="AX102" s="2">
        <f t="shared" si="64"/>
        <v>358.01781639888588</v>
      </c>
      <c r="AY102" s="2">
        <f t="shared" si="65"/>
        <v>378.68333902701727</v>
      </c>
      <c r="AZ102" s="2">
        <f t="shared" si="66"/>
        <v>399.78904830703073</v>
      </c>
      <c r="BA102" s="2">
        <f t="shared" si="67"/>
        <v>421.28700320629378</v>
      </c>
      <c r="BB102" s="2">
        <f t="shared" si="68"/>
        <v>443.1259137442305</v>
      </c>
      <c r="BC102" s="2">
        <f t="shared" si="69"/>
        <v>465.25142512313903</v>
      </c>
      <c r="BD102" s="2">
        <f t="shared" si="70"/>
        <v>487.60643605752637</v>
      </c>
      <c r="BE102" s="2">
        <f t="shared" si="71"/>
        <v>510.1314483727586</v>
      </c>
      <c r="BF102" s="2">
        <f t="shared" si="72"/>
        <v>532.76494451515282</v>
      </c>
      <c r="BG102" s="2">
        <f t="shared" si="73"/>
        <v>555.44378923743466</v>
      </c>
      <c r="BH102" s="2">
        <f t="shared" si="74"/>
        <v>578.10365140244699</v>
      </c>
      <c r="BI102" s="2">
        <f t="shared" si="75"/>
        <v>600.67944158985279</v>
      </c>
      <c r="BJ102" s="2">
        <f t="shared" si="76"/>
        <v>623.10576099974367</v>
      </c>
      <c r="BK102" s="2">
        <f t="shared" si="77"/>
        <v>645.31735702677656</v>
      </c>
      <c r="BL102" s="135">
        <f t="shared" si="78"/>
        <v>667.24958083060835</v>
      </c>
      <c r="BM102" s="95">
        <f t="shared" si="79"/>
        <v>693.01852235028309</v>
      </c>
      <c r="BN102" s="95">
        <f t="shared" si="80"/>
        <v>717.34703144736068</v>
      </c>
      <c r="BO102" s="95">
        <f t="shared" si="81"/>
        <v>739.60995978347046</v>
      </c>
      <c r="BP102" s="95">
        <f t="shared" si="84"/>
        <v>760.05111001030684</v>
      </c>
      <c r="BQ102" s="95">
        <f t="shared" si="86"/>
        <v>778.03705860754746</v>
      </c>
      <c r="BR102" s="95">
        <f t="shared" si="88"/>
        <v>795.29333802689439</v>
      </c>
      <c r="BS102" s="95">
        <f t="shared" si="90"/>
        <v>811.77591946324162</v>
      </c>
      <c r="BT102" s="95">
        <f t="shared" si="92"/>
        <v>827.44506895686845</v>
      </c>
      <c r="BU102" s="138">
        <f t="shared" si="94"/>
        <v>842.26559306585477</v>
      </c>
      <c r="BV102" s="2">
        <f t="shared" si="96"/>
        <v>841.12438935632713</v>
      </c>
      <c r="BW102" s="2">
        <f t="shared" si="98"/>
        <v>838.54459697167749</v>
      </c>
      <c r="BX102" s="2">
        <f t="shared" si="100"/>
        <v>834.55095957413721</v>
      </c>
      <c r="BY102" s="2">
        <f t="shared" si="102"/>
        <v>829.17490706141098</v>
      </c>
      <c r="BZ102" s="2">
        <f t="shared" si="104"/>
        <v>822.45417501688144</v>
      </c>
      <c r="CA102" s="2">
        <f t="shared" si="106"/>
        <v>814.43238200155554</v>
      </c>
      <c r="CB102" s="2">
        <f t="shared" si="108"/>
        <v>805.15857121507213</v>
      </c>
      <c r="CC102" s="2">
        <f t="shared" si="110"/>
        <v>794.68672343062849</v>
      </c>
      <c r="CD102" s="2">
        <f t="shared" si="112"/>
        <v>783.07524845482646</v>
      </c>
      <c r="CE102" s="2">
        <f t="shared" si="114"/>
        <v>770.386462718507</v>
      </c>
      <c r="CF102" s="2">
        <f t="shared" si="116"/>
        <v>756.68606103438105</v>
      </c>
      <c r="CG102" s="2">
        <f t="shared" si="118"/>
        <v>742.04259117101321</v>
      </c>
      <c r="CH102" s="2">
        <f t="shared" si="120"/>
        <v>726.5269408789618</v>
      </c>
      <c r="CI102" s="2">
        <f t="shared" si="122"/>
        <v>710.21184870371724</v>
      </c>
      <c r="CJ102" s="2">
        <f t="shared" si="124"/>
        <v>693.17145297994966</v>
      </c>
      <c r="CK102" s="2">
        <f t="shared" si="126"/>
        <v>675.48089914182947</v>
      </c>
      <c r="CL102" s="2">
        <f t="shared" si="128"/>
        <v>657.21603680870953</v>
      </c>
      <c r="CM102" s="2">
        <f t="shared" si="130"/>
        <v>638.45326206446407</v>
      </c>
      <c r="CN102" s="2">
        <f t="shared" si="132"/>
        <v>619.26961641551998</v>
      </c>
      <c r="CO102" s="2">
        <f t="shared" ref="CO102:CO111" si="134">$CO$100-($CO$100*$A13)</f>
        <v>599.74340660699056</v>
      </c>
      <c r="CP102" s="2">
        <f>$CP$101-($CP$101*$A12)</f>
        <v>579.9561445385782</v>
      </c>
      <c r="CQ102" s="14">
        <f>CQ4</f>
        <v>560</v>
      </c>
    </row>
    <row r="103" spans="1:105" x14ac:dyDescent="0.25">
      <c r="A103" s="11">
        <f>lifetimes!E101</f>
        <v>0.99784243386687999</v>
      </c>
      <c r="B103" s="11"/>
      <c r="C103" s="40">
        <f t="shared" si="82"/>
        <v>93</v>
      </c>
      <c r="D103" s="15">
        <f t="shared" si="83"/>
        <v>0.53939153327999634</v>
      </c>
      <c r="E103" s="1">
        <f t="shared" si="85"/>
        <v>1.2728910179910713</v>
      </c>
      <c r="F103" s="1">
        <f t="shared" si="87"/>
        <v>2.2468021313053441</v>
      </c>
      <c r="G103" s="1">
        <f t="shared" si="89"/>
        <v>3.5157471029760927</v>
      </c>
      <c r="H103" s="13">
        <f t="shared" si="91"/>
        <v>4.1150007398429125</v>
      </c>
      <c r="I103" s="13">
        <f t="shared" si="93"/>
        <v>4.8036015831994519</v>
      </c>
      <c r="J103" s="16">
        <f t="shared" si="95"/>
        <v>5.5926210779920211</v>
      </c>
      <c r="K103" s="17">
        <f t="shared" si="97"/>
        <v>6.4941420780947965</v>
      </c>
      <c r="L103" s="13">
        <f t="shared" si="99"/>
        <v>7.5212982483901669</v>
      </c>
      <c r="M103" s="12">
        <f t="shared" si="101"/>
        <v>8.6883071853760612</v>
      </c>
      <c r="N103" s="12">
        <f t="shared" si="103"/>
        <v>10.010495976917127</v>
      </c>
      <c r="O103" s="12">
        <f t="shared" si="105"/>
        <v>11.504317881195334</v>
      </c>
      <c r="P103" s="3">
        <f t="shared" si="107"/>
        <v>13.187358783992295</v>
      </c>
      <c r="Q103" s="3">
        <f t="shared" si="109"/>
        <v>15.07833209490957</v>
      </c>
      <c r="R103" s="3">
        <f t="shared" si="111"/>
        <v>17.19706076952707</v>
      </c>
      <c r="S103" s="3">
        <f t="shared" si="113"/>
        <v>19.564445198016415</v>
      </c>
      <c r="T103" s="3">
        <f t="shared" si="115"/>
        <v>22.202415783196557</v>
      </c>
      <c r="U103" s="3">
        <f t="shared" si="117"/>
        <v>25.133869143738934</v>
      </c>
      <c r="V103" s="3">
        <f t="shared" si="119"/>
        <v>28.382587021972085</v>
      </c>
      <c r="W103" s="2">
        <f t="shared" si="121"/>
        <v>31.97313715058533</v>
      </c>
      <c r="X103" s="2">
        <f t="shared" si="123"/>
        <v>35.930755537897767</v>
      </c>
      <c r="Y103" s="2">
        <f t="shared" si="125"/>
        <v>40.281209865861229</v>
      </c>
      <c r="Z103" s="2">
        <f t="shared" si="127"/>
        <v>45.050643956484805</v>
      </c>
      <c r="AA103" s="2">
        <f t="shared" si="129"/>
        <v>50.265403547930646</v>
      </c>
      <c r="AB103" s="2">
        <f t="shared" si="131"/>
        <v>55.951843927420668</v>
      </c>
      <c r="AC103" s="18">
        <f t="shared" si="133"/>
        <v>62.136120289827659</v>
      </c>
      <c r="AD103" s="2">
        <f t="shared" ref="AD103:AD111" si="135">$AD$37-($AD$37*$A77)</f>
        <v>68.843962023200902</v>
      </c>
      <c r="AE103" s="18">
        <f t="shared" si="45"/>
        <v>76.100432459719855</v>
      </c>
      <c r="AF103" s="2">
        <f t="shared" si="46"/>
        <v>83.929675966334344</v>
      </c>
      <c r="AG103" s="2">
        <f t="shared" si="47"/>
        <v>92.354654576937833</v>
      </c>
      <c r="AH103" s="18">
        <f t="shared" si="48"/>
        <v>101.39687668036061</v>
      </c>
      <c r="AI103" s="18">
        <f t="shared" si="49"/>
        <v>111.07612056868595</v>
      </c>
      <c r="AJ103" s="2">
        <f t="shared" si="50"/>
        <v>121.41015591139194</v>
      </c>
      <c r="AK103" s="2">
        <f t="shared" si="51"/>
        <v>132.41446644583618</v>
      </c>
      <c r="AL103" s="2">
        <f t="shared" si="52"/>
        <v>144.10197735730185</v>
      </c>
      <c r="AM103" s="2">
        <f t="shared" si="53"/>
        <v>156.48279095643102</v>
      </c>
      <c r="AN103" s="2">
        <f t="shared" si="54"/>
        <v>169.56393434342556</v>
      </c>
      <c r="AO103" s="2">
        <f t="shared" si="55"/>
        <v>183.34912277276749</v>
      </c>
      <c r="AP103" s="2">
        <f t="shared" si="56"/>
        <v>197.8385423963955</v>
      </c>
      <c r="AQ103" s="2">
        <f t="shared" si="57"/>
        <v>213.02865596534139</v>
      </c>
      <c r="AR103" s="2">
        <f t="shared" si="58"/>
        <v>228.91203490916701</v>
      </c>
      <c r="AS103" s="2">
        <f t="shared" si="59"/>
        <v>245.47722098977727</v>
      </c>
      <c r="AT103" s="2">
        <f t="shared" si="60"/>
        <v>262.70862044330647</v>
      </c>
      <c r="AU103" s="2">
        <f t="shared" si="61"/>
        <v>280.58643318406257</v>
      </c>
      <c r="AV103" s="2">
        <f t="shared" si="62"/>
        <v>299.08661925255319</v>
      </c>
      <c r="AW103" s="2">
        <f t="shared" si="63"/>
        <v>318.1809042511527</v>
      </c>
      <c r="AX103" s="2">
        <f t="shared" si="64"/>
        <v>337.83682503288492</v>
      </c>
      <c r="AY103" s="2">
        <f t="shared" si="65"/>
        <v>358.01781639888588</v>
      </c>
      <c r="AZ103" s="2">
        <f t="shared" si="66"/>
        <v>378.68333902701727</v>
      </c>
      <c r="BA103" s="2">
        <f t="shared" si="67"/>
        <v>399.78904830703073</v>
      </c>
      <c r="BB103" s="2">
        <f t="shared" si="68"/>
        <v>421.28700320629378</v>
      </c>
      <c r="BC103" s="2">
        <f t="shared" si="69"/>
        <v>443.1259137442305</v>
      </c>
      <c r="BD103" s="2">
        <f t="shared" si="70"/>
        <v>465.25142512313903</v>
      </c>
      <c r="BE103" s="2">
        <f t="shared" si="71"/>
        <v>487.60643605752637</v>
      </c>
      <c r="BF103" s="2">
        <f t="shared" si="72"/>
        <v>510.1314483727586</v>
      </c>
      <c r="BG103" s="2">
        <f t="shared" si="73"/>
        <v>532.76494451515282</v>
      </c>
      <c r="BH103" s="2">
        <f t="shared" si="74"/>
        <v>555.44378923743466</v>
      </c>
      <c r="BI103" s="2">
        <f t="shared" si="75"/>
        <v>578.10365140244699</v>
      </c>
      <c r="BJ103" s="2">
        <f t="shared" si="76"/>
        <v>600.67944158985279</v>
      </c>
      <c r="BK103" s="2">
        <f t="shared" si="77"/>
        <v>623.10576099974367</v>
      </c>
      <c r="BL103" s="135">
        <f t="shared" si="78"/>
        <v>645.31735702677656</v>
      </c>
      <c r="BM103" s="95">
        <f t="shared" si="79"/>
        <v>671.29826336919018</v>
      </c>
      <c r="BN103" s="95">
        <f t="shared" si="80"/>
        <v>695.94429841797262</v>
      </c>
      <c r="BO103" s="95">
        <f t="shared" si="81"/>
        <v>718.63949743203068</v>
      </c>
      <c r="BP103" s="95">
        <f t="shared" si="84"/>
        <v>739.60995978347046</v>
      </c>
      <c r="BQ103" s="95">
        <f t="shared" si="86"/>
        <v>758.22851753325483</v>
      </c>
      <c r="BR103" s="95">
        <f t="shared" si="88"/>
        <v>776.16685133217516</v>
      </c>
      <c r="BS103" s="95">
        <f t="shared" si="90"/>
        <v>793.37704466254866</v>
      </c>
      <c r="BT103" s="95">
        <f t="shared" si="92"/>
        <v>809.81518614196841</v>
      </c>
      <c r="BU103" s="138">
        <f t="shared" si="94"/>
        <v>825.44164997190671</v>
      </c>
      <c r="BV103" s="2">
        <f t="shared" si="96"/>
        <v>825.42028120453767</v>
      </c>
      <c r="BW103" s="2">
        <f t="shared" si="98"/>
        <v>823.95858549191234</v>
      </c>
      <c r="BX103" s="2">
        <f t="shared" si="100"/>
        <v>821.0749178681009</v>
      </c>
      <c r="BY103" s="2">
        <f t="shared" si="102"/>
        <v>816.7945561789428</v>
      </c>
      <c r="BZ103" s="2">
        <f t="shared" si="104"/>
        <v>811.1493656035542</v>
      </c>
      <c r="CA103" s="2">
        <f t="shared" si="106"/>
        <v>804.17741557206182</v>
      </c>
      <c r="CB103" s="2">
        <f t="shared" si="108"/>
        <v>795.92255513788382</v>
      </c>
      <c r="CC103" s="2">
        <f t="shared" si="110"/>
        <v>786.43395327983785</v>
      </c>
      <c r="CD103" s="2">
        <f t="shared" si="112"/>
        <v>775.76561096799446</v>
      </c>
      <c r="CE103" s="2">
        <f t="shared" si="114"/>
        <v>763.97585215105016</v>
      </c>
      <c r="CF103" s="2">
        <f t="shared" si="116"/>
        <v>751.12680115054434</v>
      </c>
      <c r="CG103" s="2">
        <f t="shared" si="118"/>
        <v>737.28385434119173</v>
      </c>
      <c r="CH103" s="2">
        <f t="shared" si="120"/>
        <v>722.5151545612498</v>
      </c>
      <c r="CI103" s="2">
        <f t="shared" si="122"/>
        <v>706.89107761196283</v>
      </c>
      <c r="CJ103" s="2">
        <f t="shared" si="124"/>
        <v>690.48374179528059</v>
      </c>
      <c r="CK103" s="2">
        <f t="shared" si="126"/>
        <v>673.36655432337966</v>
      </c>
      <c r="CL103" s="2">
        <f t="shared" si="128"/>
        <v>655.61381387295216</v>
      </c>
      <c r="CM103" s="2">
        <f t="shared" si="130"/>
        <v>637.30039932965769</v>
      </c>
      <c r="CN103" s="2">
        <f t="shared" si="132"/>
        <v>618.50159762494957</v>
      </c>
      <c r="CO103" s="2">
        <f t="shared" si="134"/>
        <v>599.29317717630965</v>
      </c>
      <c r="CP103" s="2">
        <f t="shared" ref="CP103:CP111" si="136">$CP$101-($CP$101*$A13)</f>
        <v>579.75195972009089</v>
      </c>
      <c r="CQ103" s="2">
        <f>$CQ$102-($CQ$102*$A12)</f>
        <v>559.95765679586862</v>
      </c>
      <c r="CR103" s="14">
        <f>CR4</f>
        <v>540</v>
      </c>
    </row>
    <row r="104" spans="1:105" x14ac:dyDescent="0.25">
      <c r="A104" s="11">
        <f>lifetimes!E102</f>
        <v>0.99817641578946537</v>
      </c>
      <c r="B104" s="11"/>
      <c r="C104" s="40">
        <f t="shared" si="82"/>
        <v>94</v>
      </c>
      <c r="D104" s="15">
        <f t="shared" si="83"/>
        <v>0.45589605263364774</v>
      </c>
      <c r="E104" s="1">
        <f t="shared" si="85"/>
        <v>1.0787830665599927</v>
      </c>
      <c r="F104" s="1">
        <f t="shared" si="87"/>
        <v>1.9093365269865217</v>
      </c>
      <c r="G104" s="1">
        <f t="shared" si="89"/>
        <v>2.9957361750737164</v>
      </c>
      <c r="H104" s="13">
        <f t="shared" si="91"/>
        <v>3.5157471029760927</v>
      </c>
      <c r="I104" s="13">
        <f t="shared" si="93"/>
        <v>4.1150007398429125</v>
      </c>
      <c r="J104" s="16">
        <f t="shared" si="95"/>
        <v>4.8036015831994519</v>
      </c>
      <c r="K104" s="17">
        <f t="shared" si="97"/>
        <v>5.5926210779920211</v>
      </c>
      <c r="L104" s="13">
        <f t="shared" si="99"/>
        <v>6.4941420780947965</v>
      </c>
      <c r="M104" s="12">
        <f t="shared" si="101"/>
        <v>7.5212982483901669</v>
      </c>
      <c r="N104" s="12">
        <f t="shared" si="103"/>
        <v>8.6883071853760612</v>
      </c>
      <c r="O104" s="12">
        <f t="shared" si="105"/>
        <v>10.010495976917127</v>
      </c>
      <c r="P104" s="3">
        <f t="shared" si="107"/>
        <v>11.504317881195334</v>
      </c>
      <c r="Q104" s="3">
        <f t="shared" si="109"/>
        <v>13.187358783992295</v>
      </c>
      <c r="R104" s="3">
        <f t="shared" si="111"/>
        <v>15.07833209490957</v>
      </c>
      <c r="S104" s="3">
        <f t="shared" si="113"/>
        <v>17.19706076952707</v>
      </c>
      <c r="T104" s="3">
        <f t="shared" si="115"/>
        <v>19.564445198016415</v>
      </c>
      <c r="U104" s="3">
        <f t="shared" si="117"/>
        <v>22.202415783196557</v>
      </c>
      <c r="V104" s="3">
        <f t="shared" si="119"/>
        <v>25.133869143738934</v>
      </c>
      <c r="W104" s="2">
        <f t="shared" si="121"/>
        <v>28.382587021972085</v>
      </c>
      <c r="X104" s="2">
        <f t="shared" si="123"/>
        <v>31.97313715058533</v>
      </c>
      <c r="Y104" s="2">
        <f t="shared" si="125"/>
        <v>35.930755537897767</v>
      </c>
      <c r="Z104" s="2">
        <f t="shared" si="127"/>
        <v>40.281209865861229</v>
      </c>
      <c r="AA104" s="2">
        <f t="shared" si="129"/>
        <v>45.050643956484805</v>
      </c>
      <c r="AB104" s="2">
        <f t="shared" si="131"/>
        <v>50.265403547930646</v>
      </c>
      <c r="AC104" s="18">
        <f t="shared" si="133"/>
        <v>55.951843927420668</v>
      </c>
      <c r="AD104" s="2">
        <f t="shared" si="135"/>
        <v>62.136120289827659</v>
      </c>
      <c r="AE104" s="18">
        <f t="shared" ref="AE104:AE111" si="137">$AE$38-($AE$38*$A77)</f>
        <v>68.843962023200902</v>
      </c>
      <c r="AF104" s="2">
        <f t="shared" si="46"/>
        <v>76.100432459719855</v>
      </c>
      <c r="AG104" s="2">
        <f t="shared" si="47"/>
        <v>83.929675966334344</v>
      </c>
      <c r="AH104" s="18">
        <f t="shared" si="48"/>
        <v>92.354654576937833</v>
      </c>
      <c r="AI104" s="18">
        <f t="shared" si="49"/>
        <v>101.39687668036061</v>
      </c>
      <c r="AJ104" s="2">
        <f t="shared" si="50"/>
        <v>111.07612056868595</v>
      </c>
      <c r="AK104" s="2">
        <f t="shared" si="51"/>
        <v>121.41015591139194</v>
      </c>
      <c r="AL104" s="2">
        <f t="shared" si="52"/>
        <v>132.41446644583618</v>
      </c>
      <c r="AM104" s="2">
        <f t="shared" si="53"/>
        <v>144.10197735730185</v>
      </c>
      <c r="AN104" s="2">
        <f t="shared" si="54"/>
        <v>156.48279095643102</v>
      </c>
      <c r="AO104" s="2">
        <f t="shared" si="55"/>
        <v>169.56393434342556</v>
      </c>
      <c r="AP104" s="2">
        <f t="shared" si="56"/>
        <v>183.34912277276749</v>
      </c>
      <c r="AQ104" s="2">
        <f t="shared" si="57"/>
        <v>197.8385423963955</v>
      </c>
      <c r="AR104" s="2">
        <f t="shared" si="58"/>
        <v>213.02865596534139</v>
      </c>
      <c r="AS104" s="2">
        <f t="shared" si="59"/>
        <v>228.91203490916701</v>
      </c>
      <c r="AT104" s="2">
        <f t="shared" si="60"/>
        <v>245.47722098977727</v>
      </c>
      <c r="AU104" s="2">
        <f t="shared" si="61"/>
        <v>262.70862044330647</v>
      </c>
      <c r="AV104" s="2">
        <f t="shared" si="62"/>
        <v>280.58643318406257</v>
      </c>
      <c r="AW104" s="2">
        <f t="shared" si="63"/>
        <v>299.08661925255319</v>
      </c>
      <c r="AX104" s="2">
        <f t="shared" si="64"/>
        <v>318.1809042511527</v>
      </c>
      <c r="AY104" s="2">
        <f t="shared" si="65"/>
        <v>337.83682503288492</v>
      </c>
      <c r="AZ104" s="2">
        <f t="shared" si="66"/>
        <v>358.01781639888588</v>
      </c>
      <c r="BA104" s="2">
        <f t="shared" si="67"/>
        <v>378.68333902701727</v>
      </c>
      <c r="BB104" s="2">
        <f t="shared" si="68"/>
        <v>399.78904830703073</v>
      </c>
      <c r="BC104" s="2">
        <f t="shared" si="69"/>
        <v>421.28700320629378</v>
      </c>
      <c r="BD104" s="2">
        <f t="shared" si="70"/>
        <v>443.1259137442305</v>
      </c>
      <c r="BE104" s="2">
        <f t="shared" si="71"/>
        <v>465.25142512313903</v>
      </c>
      <c r="BF104" s="2">
        <f t="shared" si="72"/>
        <v>487.60643605752637</v>
      </c>
      <c r="BG104" s="2">
        <f t="shared" si="73"/>
        <v>510.1314483727586</v>
      </c>
      <c r="BH104" s="2">
        <f t="shared" si="74"/>
        <v>532.76494451515282</v>
      </c>
      <c r="BI104" s="2">
        <f t="shared" si="75"/>
        <v>555.44378923743466</v>
      </c>
      <c r="BJ104" s="2">
        <f t="shared" si="76"/>
        <v>578.10365140244699</v>
      </c>
      <c r="BK104" s="2">
        <f t="shared" si="77"/>
        <v>600.67944158985279</v>
      </c>
      <c r="BL104" s="135">
        <f t="shared" si="78"/>
        <v>623.10576099974367</v>
      </c>
      <c r="BM104" s="95">
        <f t="shared" si="79"/>
        <v>649.23296100810205</v>
      </c>
      <c r="BN104" s="95">
        <f t="shared" si="80"/>
        <v>674.13234114619718</v>
      </c>
      <c r="BO104" s="95">
        <f t="shared" si="81"/>
        <v>697.19820244698258</v>
      </c>
      <c r="BP104" s="95">
        <f t="shared" si="84"/>
        <v>718.63949743203068</v>
      </c>
      <c r="BQ104" s="95">
        <f t="shared" si="86"/>
        <v>737.83638491343868</v>
      </c>
      <c r="BR104" s="95">
        <f t="shared" si="88"/>
        <v>756.40592505620327</v>
      </c>
      <c r="BS104" s="95">
        <f t="shared" si="90"/>
        <v>774.29664405680296</v>
      </c>
      <c r="BT104" s="95">
        <f t="shared" si="92"/>
        <v>791.46075129820292</v>
      </c>
      <c r="BU104" s="138">
        <f t="shared" si="94"/>
        <v>807.85445282069497</v>
      </c>
      <c r="BV104" s="2">
        <f t="shared" si="96"/>
        <v>808.93281697246857</v>
      </c>
      <c r="BW104" s="2">
        <f t="shared" si="98"/>
        <v>808.57496934322057</v>
      </c>
      <c r="BX104" s="2">
        <f t="shared" si="100"/>
        <v>806.79278162749745</v>
      </c>
      <c r="BY104" s="2">
        <f t="shared" si="102"/>
        <v>803.6052387645243</v>
      </c>
      <c r="BZ104" s="2">
        <f t="shared" si="104"/>
        <v>799.03815278374839</v>
      </c>
      <c r="CA104" s="2">
        <f t="shared" si="106"/>
        <v>793.12382414569743</v>
      </c>
      <c r="CB104" s="2">
        <f t="shared" si="108"/>
        <v>785.90065612724231</v>
      </c>
      <c r="CC104" s="2">
        <f t="shared" si="110"/>
        <v>777.4127282742121</v>
      </c>
      <c r="CD104" s="2">
        <f t="shared" si="112"/>
        <v>767.70933534460369</v>
      </c>
      <c r="CE104" s="2">
        <f t="shared" si="114"/>
        <v>756.84449850536043</v>
      </c>
      <c r="CF104" s="2">
        <f t="shared" si="116"/>
        <v>744.87645584727397</v>
      </c>
      <c r="CG104" s="2">
        <f t="shared" si="118"/>
        <v>731.86713958258167</v>
      </c>
      <c r="CH104" s="2">
        <f t="shared" si="120"/>
        <v>717.88164764800251</v>
      </c>
      <c r="CI104" s="2">
        <f t="shared" si="122"/>
        <v>702.98771795148627</v>
      </c>
      <c r="CJ104" s="2">
        <f t="shared" si="124"/>
        <v>687.25521434496386</v>
      </c>
      <c r="CK104" s="2">
        <f t="shared" si="126"/>
        <v>670.75563488684406</v>
      </c>
      <c r="CL104" s="2">
        <f t="shared" si="128"/>
        <v>653.56165566680977</v>
      </c>
      <c r="CM104" s="2">
        <f t="shared" si="130"/>
        <v>635.74672860407486</v>
      </c>
      <c r="CN104" s="2">
        <f t="shared" si="132"/>
        <v>617.38476185060597</v>
      </c>
      <c r="CO104" s="2">
        <f t="shared" si="134"/>
        <v>598.54993318543507</v>
      </c>
      <c r="CP104" s="2">
        <f t="shared" si="136"/>
        <v>579.31673793709933</v>
      </c>
      <c r="CQ104" s="2">
        <f t="shared" ref="CQ104:CQ111" si="138">$CQ$102-($CQ$102*$A13)</f>
        <v>559.76051283319111</v>
      </c>
      <c r="CR104" s="2">
        <f>$CR$103-($CR$103*$A12)</f>
        <v>539.95916905315903</v>
      </c>
      <c r="CS104" s="14">
        <f>CS4</f>
        <v>520</v>
      </c>
    </row>
    <row r="105" spans="1:105" x14ac:dyDescent="0.25">
      <c r="A105" s="11">
        <f>lifetimes!E103</f>
        <v>0.9984629077402053</v>
      </c>
      <c r="B105" s="11"/>
      <c r="C105" s="40">
        <f t="shared" si="82"/>
        <v>95</v>
      </c>
      <c r="D105" s="15">
        <f t="shared" si="83"/>
        <v>0.38427306494867253</v>
      </c>
      <c r="E105" s="1">
        <f t="shared" si="85"/>
        <v>0.91179210526729548</v>
      </c>
      <c r="F105" s="1">
        <f t="shared" si="87"/>
        <v>1.6181745998400174</v>
      </c>
      <c r="G105" s="1">
        <f t="shared" si="89"/>
        <v>2.5457820359821426</v>
      </c>
      <c r="H105" s="13">
        <f t="shared" si="91"/>
        <v>2.9957361750737164</v>
      </c>
      <c r="I105" s="13">
        <f t="shared" si="93"/>
        <v>3.5157471029760927</v>
      </c>
      <c r="J105" s="16">
        <f t="shared" si="95"/>
        <v>4.1150007398429125</v>
      </c>
      <c r="K105" s="17">
        <f t="shared" si="97"/>
        <v>4.8036015831994519</v>
      </c>
      <c r="L105" s="13">
        <f t="shared" si="99"/>
        <v>5.5926210779920211</v>
      </c>
      <c r="M105" s="12">
        <f t="shared" si="101"/>
        <v>6.4941420780947965</v>
      </c>
      <c r="N105" s="12">
        <f t="shared" si="103"/>
        <v>7.5212982483901669</v>
      </c>
      <c r="O105" s="12">
        <f t="shared" si="105"/>
        <v>8.6883071853760612</v>
      </c>
      <c r="P105" s="3">
        <f t="shared" si="107"/>
        <v>10.010495976917127</v>
      </c>
      <c r="Q105" s="3">
        <f t="shared" si="109"/>
        <v>11.504317881195334</v>
      </c>
      <c r="R105" s="3">
        <f t="shared" si="111"/>
        <v>13.187358783992295</v>
      </c>
      <c r="S105" s="3">
        <f t="shared" si="113"/>
        <v>15.07833209490957</v>
      </c>
      <c r="T105" s="3">
        <f t="shared" si="115"/>
        <v>17.19706076952707</v>
      </c>
      <c r="U105" s="3">
        <f t="shared" si="117"/>
        <v>19.564445198016415</v>
      </c>
      <c r="V105" s="3">
        <f t="shared" si="119"/>
        <v>22.202415783196557</v>
      </c>
      <c r="W105" s="2">
        <f t="shared" si="121"/>
        <v>25.133869143738934</v>
      </c>
      <c r="X105" s="2">
        <f t="shared" si="123"/>
        <v>28.382587021972085</v>
      </c>
      <c r="Y105" s="2">
        <f t="shared" si="125"/>
        <v>31.97313715058533</v>
      </c>
      <c r="Z105" s="2">
        <f t="shared" si="127"/>
        <v>35.930755537897767</v>
      </c>
      <c r="AA105" s="2">
        <f t="shared" si="129"/>
        <v>40.281209865861229</v>
      </c>
      <c r="AB105" s="2">
        <f t="shared" si="131"/>
        <v>45.050643956484805</v>
      </c>
      <c r="AC105" s="18">
        <f t="shared" si="133"/>
        <v>50.265403547930646</v>
      </c>
      <c r="AD105" s="2">
        <f t="shared" si="135"/>
        <v>55.951843927420668</v>
      </c>
      <c r="AE105" s="18">
        <f t="shared" si="137"/>
        <v>62.136120289827659</v>
      </c>
      <c r="AF105" s="2">
        <f t="shared" ref="AF105:AF111" si="139">$AF$39-($AF$39*$A77)</f>
        <v>68.843962023200902</v>
      </c>
      <c r="AG105" s="2">
        <f t="shared" si="47"/>
        <v>76.100432459719855</v>
      </c>
      <c r="AH105" s="18">
        <f t="shared" si="48"/>
        <v>83.929675966334344</v>
      </c>
      <c r="AI105" s="18">
        <f t="shared" si="49"/>
        <v>92.354654576937833</v>
      </c>
      <c r="AJ105" s="2">
        <f t="shared" si="50"/>
        <v>101.39687668036061</v>
      </c>
      <c r="AK105" s="2">
        <f t="shared" si="51"/>
        <v>111.07612056868595</v>
      </c>
      <c r="AL105" s="2">
        <f t="shared" si="52"/>
        <v>121.41015591139194</v>
      </c>
      <c r="AM105" s="2">
        <f t="shared" si="53"/>
        <v>132.41446644583618</v>
      </c>
      <c r="AN105" s="2">
        <f t="shared" si="54"/>
        <v>144.10197735730185</v>
      </c>
      <c r="AO105" s="2">
        <f t="shared" si="55"/>
        <v>156.48279095643102</v>
      </c>
      <c r="AP105" s="2">
        <f t="shared" si="56"/>
        <v>169.56393434342556</v>
      </c>
      <c r="AQ105" s="2">
        <f t="shared" si="57"/>
        <v>183.34912277276749</v>
      </c>
      <c r="AR105" s="2">
        <f t="shared" si="58"/>
        <v>197.8385423963955</v>
      </c>
      <c r="AS105" s="2">
        <f t="shared" si="59"/>
        <v>213.02865596534139</v>
      </c>
      <c r="AT105" s="2">
        <f t="shared" si="60"/>
        <v>228.91203490916701</v>
      </c>
      <c r="AU105" s="2">
        <f t="shared" si="61"/>
        <v>245.47722098977727</v>
      </c>
      <c r="AV105" s="2">
        <f t="shared" si="62"/>
        <v>262.70862044330647</v>
      </c>
      <c r="AW105" s="2">
        <f t="shared" si="63"/>
        <v>280.58643318406257</v>
      </c>
      <c r="AX105" s="2">
        <f t="shared" si="64"/>
        <v>299.08661925255319</v>
      </c>
      <c r="AY105" s="2">
        <f t="shared" si="65"/>
        <v>318.1809042511527</v>
      </c>
      <c r="AZ105" s="2">
        <f t="shared" si="66"/>
        <v>337.83682503288492</v>
      </c>
      <c r="BA105" s="2">
        <f t="shared" si="67"/>
        <v>358.01781639888588</v>
      </c>
      <c r="BB105" s="2">
        <f t="shared" si="68"/>
        <v>378.68333902701727</v>
      </c>
      <c r="BC105" s="2">
        <f t="shared" si="69"/>
        <v>399.78904830703073</v>
      </c>
      <c r="BD105" s="2">
        <f t="shared" si="70"/>
        <v>421.28700320629378</v>
      </c>
      <c r="BE105" s="2">
        <f t="shared" si="71"/>
        <v>443.1259137442305</v>
      </c>
      <c r="BF105" s="2">
        <f t="shared" si="72"/>
        <v>465.25142512313903</v>
      </c>
      <c r="BG105" s="2">
        <f t="shared" si="73"/>
        <v>487.60643605752637</v>
      </c>
      <c r="BH105" s="2">
        <f t="shared" si="74"/>
        <v>510.1314483727586</v>
      </c>
      <c r="BI105" s="2">
        <f t="shared" si="75"/>
        <v>532.76494451515282</v>
      </c>
      <c r="BJ105" s="2">
        <f t="shared" si="76"/>
        <v>555.44378923743466</v>
      </c>
      <c r="BK105" s="2">
        <f t="shared" si="77"/>
        <v>578.10365140244699</v>
      </c>
      <c r="BL105" s="135">
        <f t="shared" si="78"/>
        <v>600.67944158985279</v>
      </c>
      <c r="BM105" s="95">
        <f t="shared" si="79"/>
        <v>626.88659127184224</v>
      </c>
      <c r="BN105" s="95">
        <f t="shared" si="80"/>
        <v>651.97388379502956</v>
      </c>
      <c r="BO105" s="95">
        <f t="shared" si="81"/>
        <v>675.34694590777167</v>
      </c>
      <c r="BP105" s="95">
        <f t="shared" si="84"/>
        <v>697.19820244698258</v>
      </c>
      <c r="BQ105" s="95">
        <f t="shared" si="86"/>
        <v>716.91620945247064</v>
      </c>
      <c r="BR105" s="95">
        <f t="shared" si="88"/>
        <v>736.06281004340713</v>
      </c>
      <c r="BS105" s="95">
        <f t="shared" si="90"/>
        <v>754.58333257915183</v>
      </c>
      <c r="BT105" s="95">
        <f t="shared" si="92"/>
        <v>772.42643678143054</v>
      </c>
      <c r="BU105" s="138">
        <f t="shared" si="94"/>
        <v>789.54445793385685</v>
      </c>
      <c r="BV105" s="2">
        <f t="shared" si="96"/>
        <v>791.69736376428114</v>
      </c>
      <c r="BW105" s="2">
        <f t="shared" si="98"/>
        <v>792.42398397303043</v>
      </c>
      <c r="BX105" s="2">
        <f t="shared" si="100"/>
        <v>791.72965748190347</v>
      </c>
      <c r="BY105" s="2">
        <f t="shared" si="102"/>
        <v>789.62697776308255</v>
      </c>
      <c r="BZ105" s="2">
        <f t="shared" si="104"/>
        <v>786.13555966094759</v>
      </c>
      <c r="CA105" s="2">
        <f t="shared" si="106"/>
        <v>781.28174938855398</v>
      </c>
      <c r="CB105" s="2">
        <f t="shared" si="108"/>
        <v>775.09828268784065</v>
      </c>
      <c r="CC105" s="2">
        <f t="shared" si="110"/>
        <v>767.6238966824227</v>
      </c>
      <c r="CD105" s="2">
        <f t="shared" si="112"/>
        <v>758.90290141054038</v>
      </c>
      <c r="CE105" s="2">
        <f t="shared" si="114"/>
        <v>748.98471740936941</v>
      </c>
      <c r="CF105" s="2">
        <f t="shared" si="116"/>
        <v>737.92338604272641</v>
      </c>
      <c r="CG105" s="2">
        <f t="shared" si="118"/>
        <v>725.77705954349767</v>
      </c>
      <c r="CH105" s="2">
        <f t="shared" si="120"/>
        <v>712.60747801461901</v>
      </c>
      <c r="CI105" s="2">
        <f t="shared" si="122"/>
        <v>698.4794409548133</v>
      </c>
      <c r="CJ105" s="2">
        <f t="shared" si="124"/>
        <v>683.46028134172275</v>
      </c>
      <c r="CK105" s="2">
        <f t="shared" si="126"/>
        <v>667.61935107796489</v>
      </c>
      <c r="CL105" s="2">
        <f t="shared" si="128"/>
        <v>651.02752797840742</v>
      </c>
      <c r="CM105" s="2">
        <f t="shared" si="130"/>
        <v>633.75675701023977</v>
      </c>
      <c r="CN105" s="2">
        <f t="shared" si="132"/>
        <v>615.87964333519744</v>
      </c>
      <c r="CO105" s="2">
        <f t="shared" si="134"/>
        <v>597.46912437155413</v>
      </c>
      <c r="CP105" s="2">
        <f t="shared" si="136"/>
        <v>578.59826874592056</v>
      </c>
      <c r="CQ105" s="2">
        <f t="shared" si="138"/>
        <v>559.34029869788901</v>
      </c>
      <c r="CR105" s="2">
        <f t="shared" ref="CR105:CR111" si="140">$CR$103-($CR$103*$A13)</f>
        <v>539.76906594629145</v>
      </c>
      <c r="CS105" s="2">
        <f>$CS$104-($CS$104*$A12)</f>
        <v>519.96068131044944</v>
      </c>
      <c r="CT105" s="14">
        <f>CT4</f>
        <v>500</v>
      </c>
    </row>
    <row r="106" spans="1:105" x14ac:dyDescent="0.25">
      <c r="A106" s="11">
        <f>lifetimes!E104</f>
        <v>0.99870794772286919</v>
      </c>
      <c r="B106" s="11"/>
      <c r="C106" s="40">
        <f t="shared" si="82"/>
        <v>96</v>
      </c>
      <c r="D106" s="15">
        <f t="shared" si="83"/>
        <v>0.32301306928269469</v>
      </c>
      <c r="E106" s="1">
        <f t="shared" si="85"/>
        <v>0.76854612989734505</v>
      </c>
      <c r="F106" s="1">
        <f t="shared" si="87"/>
        <v>1.3676881579009432</v>
      </c>
      <c r="G106" s="1">
        <f t="shared" si="89"/>
        <v>2.1575661331199854</v>
      </c>
      <c r="H106" s="13">
        <f t="shared" si="91"/>
        <v>2.5457820359821426</v>
      </c>
      <c r="I106" s="13">
        <f t="shared" si="93"/>
        <v>2.9957361750737164</v>
      </c>
      <c r="J106" s="16">
        <f t="shared" si="95"/>
        <v>3.5157471029760927</v>
      </c>
      <c r="K106" s="17">
        <f t="shared" si="97"/>
        <v>4.1150007398429125</v>
      </c>
      <c r="L106" s="13">
        <f t="shared" si="99"/>
        <v>4.8036015831994519</v>
      </c>
      <c r="M106" s="12">
        <f t="shared" si="101"/>
        <v>5.5926210779920211</v>
      </c>
      <c r="N106" s="12">
        <f t="shared" si="103"/>
        <v>6.4941420780947965</v>
      </c>
      <c r="O106" s="12">
        <f t="shared" si="105"/>
        <v>7.5212982483901669</v>
      </c>
      <c r="P106" s="3">
        <f t="shared" si="107"/>
        <v>8.6883071853760612</v>
      </c>
      <c r="Q106" s="3">
        <f t="shared" si="109"/>
        <v>10.010495976917127</v>
      </c>
      <c r="R106" s="3">
        <f t="shared" si="111"/>
        <v>11.504317881195334</v>
      </c>
      <c r="S106" s="3">
        <f t="shared" si="113"/>
        <v>13.187358783992295</v>
      </c>
      <c r="T106" s="3">
        <f t="shared" si="115"/>
        <v>15.07833209490957</v>
      </c>
      <c r="U106" s="3">
        <f t="shared" si="117"/>
        <v>17.19706076952707</v>
      </c>
      <c r="V106" s="3">
        <f t="shared" si="119"/>
        <v>19.564445198016415</v>
      </c>
      <c r="W106" s="2">
        <f t="shared" si="121"/>
        <v>22.202415783196557</v>
      </c>
      <c r="X106" s="2">
        <f t="shared" si="123"/>
        <v>25.133869143738934</v>
      </c>
      <c r="Y106" s="2">
        <f t="shared" si="125"/>
        <v>28.382587021972085</v>
      </c>
      <c r="Z106" s="2">
        <f t="shared" si="127"/>
        <v>31.97313715058533</v>
      </c>
      <c r="AA106" s="2">
        <f t="shared" si="129"/>
        <v>35.930755537897767</v>
      </c>
      <c r="AB106" s="2">
        <f t="shared" si="131"/>
        <v>40.281209865861229</v>
      </c>
      <c r="AC106" s="18">
        <f t="shared" si="133"/>
        <v>45.050643956484805</v>
      </c>
      <c r="AD106" s="2">
        <f t="shared" si="135"/>
        <v>50.265403547930646</v>
      </c>
      <c r="AE106" s="18">
        <f t="shared" si="137"/>
        <v>55.951843927420668</v>
      </c>
      <c r="AF106" s="2">
        <f t="shared" si="139"/>
        <v>62.136120289827659</v>
      </c>
      <c r="AG106" s="2">
        <f t="shared" ref="AG106:AG111" si="141">$AG$40-($AG$40*$A77)</f>
        <v>68.843962023200902</v>
      </c>
      <c r="AH106" s="18">
        <f t="shared" si="48"/>
        <v>76.100432459719855</v>
      </c>
      <c r="AI106" s="18">
        <f t="shared" si="49"/>
        <v>83.929675966334344</v>
      </c>
      <c r="AJ106" s="2">
        <f t="shared" si="50"/>
        <v>92.354654576937833</v>
      </c>
      <c r="AK106" s="2">
        <f t="shared" si="51"/>
        <v>101.39687668036061</v>
      </c>
      <c r="AL106" s="2">
        <f t="shared" si="52"/>
        <v>111.07612056868595</v>
      </c>
      <c r="AM106" s="2">
        <f t="shared" si="53"/>
        <v>121.41015591139194</v>
      </c>
      <c r="AN106" s="2">
        <f t="shared" si="54"/>
        <v>132.41446644583618</v>
      </c>
      <c r="AO106" s="2">
        <f t="shared" si="55"/>
        <v>144.10197735730185</v>
      </c>
      <c r="AP106" s="2">
        <f t="shared" si="56"/>
        <v>156.48279095643102</v>
      </c>
      <c r="AQ106" s="2">
        <f t="shared" si="57"/>
        <v>169.56393434342556</v>
      </c>
      <c r="AR106" s="2">
        <f t="shared" si="58"/>
        <v>183.34912277276749</v>
      </c>
      <c r="AS106" s="2">
        <f t="shared" si="59"/>
        <v>197.8385423963955</v>
      </c>
      <c r="AT106" s="2">
        <f t="shared" si="60"/>
        <v>213.02865596534139</v>
      </c>
      <c r="AU106" s="2">
        <f t="shared" si="61"/>
        <v>228.91203490916701</v>
      </c>
      <c r="AV106" s="2">
        <f t="shared" si="62"/>
        <v>245.47722098977727</v>
      </c>
      <c r="AW106" s="2">
        <f t="shared" si="63"/>
        <v>262.70862044330647</v>
      </c>
      <c r="AX106" s="2">
        <f t="shared" si="64"/>
        <v>280.58643318406257</v>
      </c>
      <c r="AY106" s="2">
        <f t="shared" si="65"/>
        <v>299.08661925255319</v>
      </c>
      <c r="AZ106" s="2">
        <f t="shared" si="66"/>
        <v>318.1809042511527</v>
      </c>
      <c r="BA106" s="2">
        <f t="shared" si="67"/>
        <v>337.83682503288492</v>
      </c>
      <c r="BB106" s="2">
        <f t="shared" si="68"/>
        <v>358.01781639888588</v>
      </c>
      <c r="BC106" s="2">
        <f t="shared" si="69"/>
        <v>378.68333902701727</v>
      </c>
      <c r="BD106" s="2">
        <f t="shared" si="70"/>
        <v>399.78904830703073</v>
      </c>
      <c r="BE106" s="2">
        <f t="shared" si="71"/>
        <v>421.28700320629378</v>
      </c>
      <c r="BF106" s="2">
        <f t="shared" si="72"/>
        <v>443.1259137442305</v>
      </c>
      <c r="BG106" s="2">
        <f t="shared" si="73"/>
        <v>465.25142512313903</v>
      </c>
      <c r="BH106" s="2">
        <f t="shared" si="74"/>
        <v>487.60643605752637</v>
      </c>
      <c r="BI106" s="2">
        <f t="shared" si="75"/>
        <v>510.1314483727586</v>
      </c>
      <c r="BJ106" s="2">
        <f t="shared" si="76"/>
        <v>532.76494451515282</v>
      </c>
      <c r="BK106" s="2">
        <f t="shared" si="77"/>
        <v>555.44378923743466</v>
      </c>
      <c r="BL106" s="135">
        <f t="shared" si="78"/>
        <v>578.10365140244699</v>
      </c>
      <c r="BM106" s="95">
        <f t="shared" si="79"/>
        <v>604.32419527170975</v>
      </c>
      <c r="BN106" s="95">
        <f t="shared" si="80"/>
        <v>629.53317246231086</v>
      </c>
      <c r="BO106" s="95">
        <f t="shared" si="81"/>
        <v>653.14856498942731</v>
      </c>
      <c r="BP106" s="95">
        <f t="shared" si="84"/>
        <v>675.34694590777167</v>
      </c>
      <c r="BQ106" s="95">
        <f t="shared" si="86"/>
        <v>695.52633040830256</v>
      </c>
      <c r="BR106" s="95">
        <f t="shared" si="88"/>
        <v>715.19292147291094</v>
      </c>
      <c r="BS106" s="95">
        <f t="shared" si="90"/>
        <v>734.2892351733758</v>
      </c>
      <c r="BT106" s="95">
        <f t="shared" si="92"/>
        <v>752.76074010210016</v>
      </c>
      <c r="BU106" s="138">
        <f t="shared" si="94"/>
        <v>770.55622950605812</v>
      </c>
      <c r="BV106" s="2">
        <f t="shared" si="96"/>
        <v>773.7535687751797</v>
      </c>
      <c r="BW106" s="2">
        <f t="shared" si="98"/>
        <v>775.54027470786718</v>
      </c>
      <c r="BX106" s="2">
        <f t="shared" si="100"/>
        <v>775.91515097359229</v>
      </c>
      <c r="BY106" s="2">
        <f t="shared" si="102"/>
        <v>774.88434562058637</v>
      </c>
      <c r="BZ106" s="2">
        <f t="shared" si="104"/>
        <v>772.46117389866777</v>
      </c>
      <c r="CA106" s="2">
        <f t="shared" si="106"/>
        <v>768.665880557371</v>
      </c>
      <c r="CB106" s="2">
        <f t="shared" si="108"/>
        <v>763.52534599335956</v>
      </c>
      <c r="CC106" s="2">
        <f t="shared" si="110"/>
        <v>757.07274122998388</v>
      </c>
      <c r="CD106" s="2">
        <f t="shared" si="112"/>
        <v>749.34713723760308</v>
      </c>
      <c r="CE106" s="2">
        <f t="shared" si="114"/>
        <v>740.39307454686866</v>
      </c>
      <c r="CF106" s="2">
        <f t="shared" si="116"/>
        <v>730.26009947413513</v>
      </c>
      <c r="CG106" s="2">
        <f t="shared" si="118"/>
        <v>719.00227358009238</v>
      </c>
      <c r="CH106" s="2">
        <f t="shared" si="120"/>
        <v>706.67766323972148</v>
      </c>
      <c r="CI106" s="2">
        <f t="shared" si="122"/>
        <v>693.34781644665634</v>
      </c>
      <c r="CJ106" s="2">
        <f t="shared" si="124"/>
        <v>679.07723426162397</v>
      </c>
      <c r="CK106" s="2">
        <f t="shared" si="126"/>
        <v>663.93284473195922</v>
      </c>
      <c r="CL106" s="2">
        <f t="shared" si="128"/>
        <v>647.98348781096593</v>
      </c>
      <c r="CM106" s="2">
        <f t="shared" si="130"/>
        <v>631.29942106997089</v>
      </c>
      <c r="CN106" s="2">
        <f t="shared" si="132"/>
        <v>613.95185835366976</v>
      </c>
      <c r="CO106" s="2">
        <f t="shared" si="134"/>
        <v>596.01255806632014</v>
      </c>
      <c r="CP106" s="2">
        <f t="shared" si="136"/>
        <v>577.55348689250229</v>
      </c>
      <c r="CQ106" s="2">
        <f t="shared" si="138"/>
        <v>558.64660430640606</v>
      </c>
      <c r="CR106" s="2">
        <f t="shared" si="140"/>
        <v>539.36385945867869</v>
      </c>
      <c r="CS106" s="2">
        <f t="shared" ref="CS106:CS111" si="142">$CS$104-($CS$104*$A13)</f>
        <v>519.77761905939178</v>
      </c>
      <c r="CT106" s="2">
        <f>$CT$105-($CT$105*$A12)</f>
        <v>499.9621935677398</v>
      </c>
      <c r="CU106" s="14">
        <f>CU4</f>
        <v>480</v>
      </c>
    </row>
    <row r="107" spans="1:105" x14ac:dyDescent="0.25">
      <c r="A107" s="11">
        <f>lifetimes!E105</f>
        <v>0.99891692148803857</v>
      </c>
      <c r="B107" s="11"/>
      <c r="C107" s="40">
        <f t="shared" si="82"/>
        <v>97</v>
      </c>
      <c r="D107" s="15">
        <f t="shared" si="83"/>
        <v>0.27076962799034732</v>
      </c>
      <c r="E107" s="1">
        <f t="shared" si="85"/>
        <v>0.64602613856538937</v>
      </c>
      <c r="F107" s="1">
        <f t="shared" si="87"/>
        <v>1.1528191948460744</v>
      </c>
      <c r="G107" s="1">
        <f t="shared" si="89"/>
        <v>1.823584210534591</v>
      </c>
      <c r="H107" s="13">
        <f t="shared" si="91"/>
        <v>2.1575661331199854</v>
      </c>
      <c r="I107" s="13">
        <f t="shared" si="93"/>
        <v>2.5457820359821426</v>
      </c>
      <c r="J107" s="16">
        <f t="shared" si="95"/>
        <v>2.9957361750737164</v>
      </c>
      <c r="K107" s="17">
        <f t="shared" si="97"/>
        <v>3.5157471029760927</v>
      </c>
      <c r="L107" s="13">
        <f t="shared" si="99"/>
        <v>4.1150007398429125</v>
      </c>
      <c r="M107" s="12">
        <f t="shared" si="101"/>
        <v>4.8036015831994519</v>
      </c>
      <c r="N107" s="12">
        <f t="shared" si="103"/>
        <v>5.5926210779920211</v>
      </c>
      <c r="O107" s="12">
        <f t="shared" si="105"/>
        <v>6.4941420780947965</v>
      </c>
      <c r="P107" s="3">
        <f t="shared" si="107"/>
        <v>7.5212982483901669</v>
      </c>
      <c r="Q107" s="3">
        <f t="shared" si="109"/>
        <v>8.6883071853760612</v>
      </c>
      <c r="R107" s="3">
        <f t="shared" si="111"/>
        <v>10.010495976917127</v>
      </c>
      <c r="S107" s="3">
        <f t="shared" si="113"/>
        <v>11.504317881195334</v>
      </c>
      <c r="T107" s="3">
        <f t="shared" si="115"/>
        <v>13.187358783992295</v>
      </c>
      <c r="U107" s="3">
        <f t="shared" si="117"/>
        <v>15.07833209490957</v>
      </c>
      <c r="V107" s="3">
        <f t="shared" si="119"/>
        <v>17.19706076952707</v>
      </c>
      <c r="W107" s="2">
        <f t="shared" si="121"/>
        <v>19.564445198016415</v>
      </c>
      <c r="X107" s="2">
        <f t="shared" si="123"/>
        <v>22.202415783196557</v>
      </c>
      <c r="Y107" s="2">
        <f t="shared" si="125"/>
        <v>25.133869143738934</v>
      </c>
      <c r="Z107" s="2">
        <f t="shared" si="127"/>
        <v>28.382587021972085</v>
      </c>
      <c r="AA107" s="2">
        <f t="shared" si="129"/>
        <v>31.97313715058533</v>
      </c>
      <c r="AB107" s="2">
        <f t="shared" si="131"/>
        <v>35.930755537897767</v>
      </c>
      <c r="AC107" s="18">
        <f t="shared" si="133"/>
        <v>40.281209865861229</v>
      </c>
      <c r="AD107" s="2">
        <f t="shared" si="135"/>
        <v>45.050643956484805</v>
      </c>
      <c r="AE107" s="18">
        <f t="shared" si="137"/>
        <v>50.265403547930646</v>
      </c>
      <c r="AF107" s="2">
        <f t="shared" si="139"/>
        <v>55.951843927420668</v>
      </c>
      <c r="AG107" s="2">
        <f t="shared" si="141"/>
        <v>62.136120289827659</v>
      </c>
      <c r="AH107" s="18">
        <f t="shared" ref="AH107:AH111" si="143">$AH$41-($AH$41*$A77)</f>
        <v>68.843962023200902</v>
      </c>
      <c r="AI107" s="18">
        <f t="shared" si="49"/>
        <v>76.100432459719855</v>
      </c>
      <c r="AJ107" s="2">
        <f t="shared" si="50"/>
        <v>83.929675966334344</v>
      </c>
      <c r="AK107" s="2">
        <f t="shared" si="51"/>
        <v>92.354654576937833</v>
      </c>
      <c r="AL107" s="2">
        <f t="shared" si="52"/>
        <v>101.39687668036061</v>
      </c>
      <c r="AM107" s="2">
        <f t="shared" si="53"/>
        <v>111.07612056868595</v>
      </c>
      <c r="AN107" s="2">
        <f t="shared" si="54"/>
        <v>121.41015591139194</v>
      </c>
      <c r="AO107" s="2">
        <f t="shared" si="55"/>
        <v>132.41446644583618</v>
      </c>
      <c r="AP107" s="2">
        <f t="shared" si="56"/>
        <v>144.10197735730185</v>
      </c>
      <c r="AQ107" s="2">
        <f t="shared" si="57"/>
        <v>156.48279095643102</v>
      </c>
      <c r="AR107" s="2">
        <f t="shared" si="58"/>
        <v>169.56393434342556</v>
      </c>
      <c r="AS107" s="2">
        <f t="shared" si="59"/>
        <v>183.34912277276749</v>
      </c>
      <c r="AT107" s="2">
        <f t="shared" si="60"/>
        <v>197.8385423963955</v>
      </c>
      <c r="AU107" s="2">
        <f t="shared" si="61"/>
        <v>213.02865596534139</v>
      </c>
      <c r="AV107" s="2">
        <f t="shared" si="62"/>
        <v>228.91203490916701</v>
      </c>
      <c r="AW107" s="2">
        <f t="shared" si="63"/>
        <v>245.47722098977727</v>
      </c>
      <c r="AX107" s="2">
        <f t="shared" si="64"/>
        <v>262.70862044330647</v>
      </c>
      <c r="AY107" s="2">
        <f t="shared" si="65"/>
        <v>280.58643318406257</v>
      </c>
      <c r="AZ107" s="2">
        <f t="shared" si="66"/>
        <v>299.08661925255319</v>
      </c>
      <c r="BA107" s="2">
        <f t="shared" si="67"/>
        <v>318.1809042511527</v>
      </c>
      <c r="BB107" s="2">
        <f t="shared" si="68"/>
        <v>337.83682503288492</v>
      </c>
      <c r="BC107" s="2">
        <f t="shared" si="69"/>
        <v>358.01781639888588</v>
      </c>
      <c r="BD107" s="2">
        <f t="shared" si="70"/>
        <v>378.68333902701727</v>
      </c>
      <c r="BE107" s="2">
        <f t="shared" si="71"/>
        <v>399.78904830703073</v>
      </c>
      <c r="BF107" s="2">
        <f t="shared" si="72"/>
        <v>421.28700320629378</v>
      </c>
      <c r="BG107" s="2">
        <f t="shared" si="73"/>
        <v>443.1259137442305</v>
      </c>
      <c r="BH107" s="2">
        <f t="shared" si="74"/>
        <v>465.25142512313903</v>
      </c>
      <c r="BI107" s="2">
        <f t="shared" si="75"/>
        <v>487.60643605752637</v>
      </c>
      <c r="BJ107" s="2">
        <f t="shared" si="76"/>
        <v>510.1314483727586</v>
      </c>
      <c r="BK107" s="2">
        <f t="shared" si="77"/>
        <v>532.76494451515282</v>
      </c>
      <c r="BL107" s="135">
        <f t="shared" si="78"/>
        <v>555.44378923743466</v>
      </c>
      <c r="BM107" s="95">
        <f t="shared" si="79"/>
        <v>581.61142154748018</v>
      </c>
      <c r="BN107" s="95">
        <f t="shared" si="80"/>
        <v>606.87552284900937</v>
      </c>
      <c r="BO107" s="95">
        <f t="shared" si="81"/>
        <v>630.66742154394046</v>
      </c>
      <c r="BP107" s="95">
        <f t="shared" si="84"/>
        <v>653.14856498942731</v>
      </c>
      <c r="BQ107" s="95">
        <f t="shared" si="86"/>
        <v>673.72747289233871</v>
      </c>
      <c r="BR107" s="95">
        <f t="shared" si="88"/>
        <v>693.85445836962276</v>
      </c>
      <c r="BS107" s="95">
        <f t="shared" si="90"/>
        <v>713.46963349335124</v>
      </c>
      <c r="BT107" s="95">
        <f t="shared" si="92"/>
        <v>732.51566030334436</v>
      </c>
      <c r="BU107" s="138">
        <f t="shared" si="94"/>
        <v>750.93814762504837</v>
      </c>
      <c r="BV107" s="2">
        <f t="shared" si="96"/>
        <v>755.14510491593694</v>
      </c>
      <c r="BW107" s="2">
        <f t="shared" si="98"/>
        <v>757.96267961650256</v>
      </c>
      <c r="BX107" s="2">
        <f t="shared" si="100"/>
        <v>759.38318565145335</v>
      </c>
      <c r="BY107" s="2">
        <f t="shared" si="102"/>
        <v>759.40631797415415</v>
      </c>
      <c r="BZ107" s="2">
        <f t="shared" si="104"/>
        <v>758.03903375926939</v>
      </c>
      <c r="CA107" s="2">
        <f t="shared" si="106"/>
        <v>755.29537003425298</v>
      </c>
      <c r="CB107" s="2">
        <f t="shared" si="108"/>
        <v>751.1962014537944</v>
      </c>
      <c r="CC107" s="2">
        <f t="shared" si="110"/>
        <v>745.76894259816515</v>
      </c>
      <c r="CD107" s="2">
        <f t="shared" si="112"/>
        <v>739.0471997721271</v>
      </c>
      <c r="CE107" s="2">
        <f t="shared" si="114"/>
        <v>731.07037779278357</v>
      </c>
      <c r="CF107" s="2">
        <f t="shared" si="116"/>
        <v>721.88324768319694</v>
      </c>
      <c r="CG107" s="2">
        <f t="shared" si="118"/>
        <v>711.53548153890097</v>
      </c>
      <c r="CH107" s="2">
        <f t="shared" si="120"/>
        <v>700.08116111745835</v>
      </c>
      <c r="CI107" s="2">
        <f t="shared" si="122"/>
        <v>687.57826693594518</v>
      </c>
      <c r="CJ107" s="2">
        <f t="shared" si="124"/>
        <v>674.08815487869367</v>
      </c>
      <c r="CK107" s="2">
        <f t="shared" si="126"/>
        <v>659.67502756843476</v>
      </c>
      <c r="CL107" s="2">
        <f t="shared" si="128"/>
        <v>644.40540812219569</v>
      </c>
      <c r="CM107" s="2">
        <f t="shared" si="130"/>
        <v>628.34762454396696</v>
      </c>
      <c r="CN107" s="2">
        <f t="shared" si="132"/>
        <v>611.57131416153425</v>
      </c>
      <c r="CO107" s="2">
        <f t="shared" si="134"/>
        <v>594.14695969709976</v>
      </c>
      <c r="CP107" s="2">
        <f t="shared" si="136"/>
        <v>576.14547279744284</v>
      </c>
      <c r="CQ107" s="2">
        <f t="shared" si="138"/>
        <v>557.63784941345057</v>
      </c>
      <c r="CR107" s="2">
        <f t="shared" si="140"/>
        <v>538.69493986689156</v>
      </c>
      <c r="CS107" s="2">
        <f t="shared" si="142"/>
        <v>519.38742021946837</v>
      </c>
      <c r="CT107" s="2">
        <f t="shared" ref="CT107:CT111" si="144">$CT$105-($CT$105*$A13)</f>
        <v>499.78617217249212</v>
      </c>
      <c r="CU107" s="2">
        <f>$CU$106-($CU$106*$A12)</f>
        <v>479.96370582503022</v>
      </c>
      <c r="CV107" s="14">
        <f>CV4</f>
        <v>460</v>
      </c>
    </row>
    <row r="108" spans="1:105" x14ac:dyDescent="0.25">
      <c r="A108" s="11">
        <f>lifetimes!E106</f>
        <v>0.99909461520604903</v>
      </c>
      <c r="B108" s="11"/>
      <c r="C108" s="40">
        <f t="shared" si="82"/>
        <v>98</v>
      </c>
      <c r="D108" s="15">
        <f t="shared" si="83"/>
        <v>0.22634619848773241</v>
      </c>
      <c r="E108" s="1">
        <f t="shared" si="85"/>
        <v>0.54153925598069463</v>
      </c>
      <c r="F108" s="1">
        <f t="shared" si="87"/>
        <v>0.9690392078481409</v>
      </c>
      <c r="G108" s="1">
        <f t="shared" si="89"/>
        <v>1.5370922597946901</v>
      </c>
      <c r="H108" s="13">
        <f t="shared" si="91"/>
        <v>1.823584210534591</v>
      </c>
      <c r="I108" s="13">
        <f t="shared" si="93"/>
        <v>2.1575661331199854</v>
      </c>
      <c r="J108" s="16">
        <f t="shared" si="95"/>
        <v>2.5457820359821426</v>
      </c>
      <c r="K108" s="17">
        <f t="shared" si="97"/>
        <v>2.9957361750737164</v>
      </c>
      <c r="L108" s="13">
        <f t="shared" si="99"/>
        <v>3.5157471029760927</v>
      </c>
      <c r="M108" s="12">
        <f t="shared" si="101"/>
        <v>4.1150007398429125</v>
      </c>
      <c r="N108" s="12">
        <f t="shared" si="103"/>
        <v>4.8036015831994519</v>
      </c>
      <c r="O108" s="12">
        <f t="shared" si="105"/>
        <v>5.5926210779920211</v>
      </c>
      <c r="P108" s="3">
        <f t="shared" si="107"/>
        <v>6.4941420780947965</v>
      </c>
      <c r="Q108" s="3">
        <f t="shared" si="109"/>
        <v>7.5212982483901669</v>
      </c>
      <c r="R108" s="3">
        <f t="shared" si="111"/>
        <v>8.6883071853760612</v>
      </c>
      <c r="S108" s="3">
        <f t="shared" si="113"/>
        <v>10.010495976917127</v>
      </c>
      <c r="T108" s="3">
        <f t="shared" si="115"/>
        <v>11.504317881195334</v>
      </c>
      <c r="U108" s="3">
        <f t="shared" si="117"/>
        <v>13.187358783992295</v>
      </c>
      <c r="V108" s="3">
        <f t="shared" si="119"/>
        <v>15.07833209490957</v>
      </c>
      <c r="W108" s="2">
        <f t="shared" si="121"/>
        <v>17.19706076952707</v>
      </c>
      <c r="X108" s="2">
        <f t="shared" si="123"/>
        <v>19.564445198016415</v>
      </c>
      <c r="Y108" s="2">
        <f t="shared" si="125"/>
        <v>22.202415783196557</v>
      </c>
      <c r="Z108" s="2">
        <f t="shared" si="127"/>
        <v>25.133869143738934</v>
      </c>
      <c r="AA108" s="2">
        <f t="shared" si="129"/>
        <v>28.382587021972085</v>
      </c>
      <c r="AB108" s="2">
        <f t="shared" si="131"/>
        <v>31.97313715058533</v>
      </c>
      <c r="AC108" s="18">
        <f t="shared" si="133"/>
        <v>35.930755537897767</v>
      </c>
      <c r="AD108" s="2">
        <f t="shared" si="135"/>
        <v>40.281209865861229</v>
      </c>
      <c r="AE108" s="18">
        <f t="shared" si="137"/>
        <v>45.050643956484805</v>
      </c>
      <c r="AF108" s="2">
        <f t="shared" si="139"/>
        <v>50.265403547930646</v>
      </c>
      <c r="AG108" s="2">
        <f t="shared" si="141"/>
        <v>55.951843927420668</v>
      </c>
      <c r="AH108" s="18">
        <f t="shared" si="143"/>
        <v>62.136120289827659</v>
      </c>
      <c r="AI108" s="18">
        <f t="shared" ref="AI108:AI111" si="145">$AI$42-($AI$42*$A77)</f>
        <v>68.843962023200902</v>
      </c>
      <c r="AJ108" s="2">
        <f t="shared" si="50"/>
        <v>76.100432459719855</v>
      </c>
      <c r="AK108" s="2">
        <f t="shared" si="51"/>
        <v>83.929675966334344</v>
      </c>
      <c r="AL108" s="2">
        <f t="shared" si="52"/>
        <v>92.354654576937833</v>
      </c>
      <c r="AM108" s="2">
        <f t="shared" si="53"/>
        <v>101.39687668036061</v>
      </c>
      <c r="AN108" s="2">
        <f t="shared" si="54"/>
        <v>111.07612056868595</v>
      </c>
      <c r="AO108" s="2">
        <f t="shared" si="55"/>
        <v>121.41015591139194</v>
      </c>
      <c r="AP108" s="2">
        <f t="shared" si="56"/>
        <v>132.41446644583618</v>
      </c>
      <c r="AQ108" s="2">
        <f t="shared" si="57"/>
        <v>144.10197735730185</v>
      </c>
      <c r="AR108" s="2">
        <f t="shared" si="58"/>
        <v>156.48279095643102</v>
      </c>
      <c r="AS108" s="2">
        <f t="shared" si="59"/>
        <v>169.56393434342556</v>
      </c>
      <c r="AT108" s="2">
        <f t="shared" si="60"/>
        <v>183.34912277276749</v>
      </c>
      <c r="AU108" s="2">
        <f t="shared" si="61"/>
        <v>197.8385423963955</v>
      </c>
      <c r="AV108" s="2">
        <f t="shared" si="62"/>
        <v>213.02865596534139</v>
      </c>
      <c r="AW108" s="2">
        <f t="shared" si="63"/>
        <v>228.91203490916701</v>
      </c>
      <c r="AX108" s="2">
        <f t="shared" si="64"/>
        <v>245.47722098977727</v>
      </c>
      <c r="AY108" s="2">
        <f t="shared" si="65"/>
        <v>262.70862044330647</v>
      </c>
      <c r="AZ108" s="2">
        <f t="shared" si="66"/>
        <v>280.58643318406257</v>
      </c>
      <c r="BA108" s="2">
        <f t="shared" si="67"/>
        <v>299.08661925255319</v>
      </c>
      <c r="BB108" s="2">
        <f t="shared" si="68"/>
        <v>318.1809042511527</v>
      </c>
      <c r="BC108" s="2">
        <f t="shared" si="69"/>
        <v>337.83682503288492</v>
      </c>
      <c r="BD108" s="2">
        <f t="shared" si="70"/>
        <v>358.01781639888588</v>
      </c>
      <c r="BE108" s="2">
        <f t="shared" si="71"/>
        <v>378.68333902701727</v>
      </c>
      <c r="BF108" s="2">
        <f t="shared" si="72"/>
        <v>399.78904830703073</v>
      </c>
      <c r="BG108" s="2">
        <f t="shared" si="73"/>
        <v>421.28700320629378</v>
      </c>
      <c r="BH108" s="2">
        <f t="shared" si="74"/>
        <v>443.1259137442305</v>
      </c>
      <c r="BI108" s="2">
        <f t="shared" si="75"/>
        <v>465.25142512313903</v>
      </c>
      <c r="BJ108" s="2">
        <f t="shared" si="76"/>
        <v>487.60643605752637</v>
      </c>
      <c r="BK108" s="2">
        <f t="shared" si="77"/>
        <v>510.1314483727586</v>
      </c>
      <c r="BL108" s="135">
        <f t="shared" si="78"/>
        <v>532.76494451515282</v>
      </c>
      <c r="BM108" s="95">
        <f t="shared" si="79"/>
        <v>558.81406572056108</v>
      </c>
      <c r="BN108" s="95">
        <f t="shared" si="80"/>
        <v>584.06686064900305</v>
      </c>
      <c r="BO108" s="95">
        <f t="shared" si="81"/>
        <v>607.9689489535665</v>
      </c>
      <c r="BP108" s="95">
        <f t="shared" si="84"/>
        <v>630.66742154394046</v>
      </c>
      <c r="BQ108" s="95">
        <f t="shared" si="86"/>
        <v>651.58232339689687</v>
      </c>
      <c r="BR108" s="95">
        <f t="shared" si="88"/>
        <v>672.10799987690621</v>
      </c>
      <c r="BS108" s="95">
        <f t="shared" si="90"/>
        <v>692.18258633094297</v>
      </c>
      <c r="BT108" s="95">
        <f t="shared" si="92"/>
        <v>711.74634551379165</v>
      </c>
      <c r="BU108" s="138">
        <f t="shared" si="94"/>
        <v>730.7420854333127</v>
      </c>
      <c r="BV108" s="2">
        <f t="shared" si="96"/>
        <v>735.91938467254749</v>
      </c>
      <c r="BW108" s="2">
        <f t="shared" si="98"/>
        <v>739.73398032581576</v>
      </c>
      <c r="BX108" s="2">
        <f t="shared" si="100"/>
        <v>742.17179045782541</v>
      </c>
      <c r="BY108" s="2">
        <f t="shared" si="102"/>
        <v>743.22609659503939</v>
      </c>
      <c r="BZ108" s="2">
        <f t="shared" si="104"/>
        <v>742.89748497471601</v>
      </c>
      <c r="CA108" s="2">
        <f t="shared" si="106"/>
        <v>741.19372189795217</v>
      </c>
      <c r="CB108" s="2">
        <f t="shared" si="108"/>
        <v>738.12956616983809</v>
      </c>
      <c r="CC108" s="2">
        <f t="shared" si="110"/>
        <v>733.72652235021781</v>
      </c>
      <c r="CD108" s="2">
        <f t="shared" si="112"/>
        <v>728.01253920297074</v>
      </c>
      <c r="CE108" s="2">
        <f t="shared" si="114"/>
        <v>721.02165831427033</v>
      </c>
      <c r="CF108" s="2">
        <f t="shared" si="116"/>
        <v>712.79361834796396</v>
      </c>
      <c r="CG108" s="2">
        <f t="shared" si="118"/>
        <v>703.37342081952522</v>
      </c>
      <c r="CH108" s="2">
        <f t="shared" si="120"/>
        <v>692.81086360366669</v>
      </c>
      <c r="CI108" s="2">
        <f t="shared" si="122"/>
        <v>681.16004865482444</v>
      </c>
      <c r="CJ108" s="2">
        <f t="shared" si="124"/>
        <v>668.47887063216888</v>
      </c>
      <c r="CK108" s="2">
        <f t="shared" si="126"/>
        <v>654.82849331073101</v>
      </c>
      <c r="CL108" s="2">
        <f t="shared" si="128"/>
        <v>640.27282087524543</v>
      </c>
      <c r="CM108" s="2">
        <f t="shared" si="130"/>
        <v>624.87797151243217</v>
      </c>
      <c r="CN108" s="2">
        <f t="shared" si="132"/>
        <v>608.71176127696799</v>
      </c>
      <c r="CO108" s="2">
        <f t="shared" si="134"/>
        <v>591.84320725309772</v>
      </c>
      <c r="CP108" s="2">
        <f t="shared" si="136"/>
        <v>574.34206104052976</v>
      </c>
      <c r="CQ108" s="2">
        <f t="shared" si="138"/>
        <v>556.27838752856542</v>
      </c>
      <c r="CR108" s="2">
        <f t="shared" si="140"/>
        <v>537.72221193439873</v>
      </c>
      <c r="CS108" s="2">
        <f t="shared" si="142"/>
        <v>518.74327542737706</v>
      </c>
      <c r="CT108" s="2">
        <f t="shared" si="144"/>
        <v>499.41098098025805</v>
      </c>
      <c r="CU108" s="2">
        <f t="shared" ref="CU108:CU111" si="146">$CU$106-($CU$106*$A13)</f>
        <v>479.79472528559245</v>
      </c>
      <c r="CV108" s="2">
        <f>$CV$107-($CV$107*$A12)</f>
        <v>459.96521808232063</v>
      </c>
      <c r="CW108" s="14">
        <f>CW4</f>
        <v>440</v>
      </c>
    </row>
    <row r="109" spans="1:105" x14ac:dyDescent="0.25">
      <c r="A109" s="11">
        <f>lifetimes!E107</f>
        <v>0.99924526656923918</v>
      </c>
      <c r="B109" s="11"/>
      <c r="C109" s="40">
        <f t="shared" si="82"/>
        <v>99</v>
      </c>
      <c r="D109" s="15">
        <f t="shared" si="83"/>
        <v>0.18868335769019495</v>
      </c>
      <c r="E109" s="1">
        <f t="shared" si="85"/>
        <v>0.45269239697546482</v>
      </c>
      <c r="F109" s="1">
        <f t="shared" si="87"/>
        <v>0.81230888397112722</v>
      </c>
      <c r="G109" s="1">
        <f t="shared" si="89"/>
        <v>1.2920522771307787</v>
      </c>
      <c r="H109" s="13">
        <f t="shared" si="91"/>
        <v>1.5370922597946901</v>
      </c>
      <c r="I109" s="13">
        <f t="shared" si="93"/>
        <v>1.823584210534591</v>
      </c>
      <c r="J109" s="16">
        <f t="shared" si="95"/>
        <v>2.1575661331199854</v>
      </c>
      <c r="K109" s="17">
        <f t="shared" si="97"/>
        <v>2.5457820359821426</v>
      </c>
      <c r="L109" s="13">
        <f t="shared" si="99"/>
        <v>2.9957361750737164</v>
      </c>
      <c r="M109" s="12">
        <f t="shared" si="101"/>
        <v>3.5157471029760927</v>
      </c>
      <c r="N109" s="12">
        <f t="shared" si="103"/>
        <v>4.1150007398429125</v>
      </c>
      <c r="O109" s="12">
        <f t="shared" si="105"/>
        <v>4.8036015831994519</v>
      </c>
      <c r="P109" s="3">
        <f t="shared" si="107"/>
        <v>5.5926210779920211</v>
      </c>
      <c r="Q109" s="3">
        <f t="shared" si="109"/>
        <v>6.4941420780947965</v>
      </c>
      <c r="R109" s="3">
        <f t="shared" si="111"/>
        <v>7.5212982483901669</v>
      </c>
      <c r="S109" s="3">
        <f t="shared" si="113"/>
        <v>8.6883071853760612</v>
      </c>
      <c r="T109" s="3">
        <f t="shared" si="115"/>
        <v>10.010495976917127</v>
      </c>
      <c r="U109" s="3">
        <f t="shared" si="117"/>
        <v>11.504317881195334</v>
      </c>
      <c r="V109" s="3">
        <f t="shared" si="119"/>
        <v>13.187358783992295</v>
      </c>
      <c r="W109" s="2">
        <f t="shared" si="121"/>
        <v>15.07833209490957</v>
      </c>
      <c r="X109" s="2">
        <f t="shared" si="123"/>
        <v>17.19706076952707</v>
      </c>
      <c r="Y109" s="2">
        <f t="shared" si="125"/>
        <v>19.564445198016415</v>
      </c>
      <c r="Z109" s="2">
        <f t="shared" si="127"/>
        <v>22.202415783196557</v>
      </c>
      <c r="AA109" s="2">
        <f t="shared" si="129"/>
        <v>25.133869143738934</v>
      </c>
      <c r="AB109" s="2">
        <f t="shared" si="131"/>
        <v>28.382587021972085</v>
      </c>
      <c r="AC109" s="18">
        <f t="shared" si="133"/>
        <v>31.97313715058533</v>
      </c>
      <c r="AD109" s="2">
        <f t="shared" si="135"/>
        <v>35.930755537897767</v>
      </c>
      <c r="AE109" s="18">
        <f t="shared" si="137"/>
        <v>40.281209865861229</v>
      </c>
      <c r="AF109" s="2">
        <f t="shared" si="139"/>
        <v>45.050643956484805</v>
      </c>
      <c r="AG109" s="2">
        <f t="shared" si="141"/>
        <v>50.265403547930646</v>
      </c>
      <c r="AH109" s="18">
        <f t="shared" si="143"/>
        <v>55.951843927420668</v>
      </c>
      <c r="AI109" s="18">
        <f t="shared" si="145"/>
        <v>62.136120289827659</v>
      </c>
      <c r="AJ109" s="2">
        <f t="shared" ref="AJ109:AJ111" si="147">$AJ$43-($AJ$43*$A77)</f>
        <v>68.843962023200902</v>
      </c>
      <c r="AK109" s="2">
        <f t="shared" si="51"/>
        <v>76.100432459719855</v>
      </c>
      <c r="AL109" s="2">
        <f t="shared" si="52"/>
        <v>83.929675966334344</v>
      </c>
      <c r="AM109" s="2">
        <f t="shared" si="53"/>
        <v>92.354654576937833</v>
      </c>
      <c r="AN109" s="2">
        <f t="shared" si="54"/>
        <v>101.39687668036061</v>
      </c>
      <c r="AO109" s="2">
        <f t="shared" si="55"/>
        <v>111.07612056868595</v>
      </c>
      <c r="AP109" s="2">
        <f t="shared" si="56"/>
        <v>121.41015591139194</v>
      </c>
      <c r="AQ109" s="2">
        <f t="shared" si="57"/>
        <v>132.41446644583618</v>
      </c>
      <c r="AR109" s="2">
        <f t="shared" si="58"/>
        <v>144.10197735730185</v>
      </c>
      <c r="AS109" s="2">
        <f t="shared" si="59"/>
        <v>156.48279095643102</v>
      </c>
      <c r="AT109" s="2">
        <f t="shared" si="60"/>
        <v>169.56393434342556</v>
      </c>
      <c r="AU109" s="2">
        <f t="shared" si="61"/>
        <v>183.34912277276749</v>
      </c>
      <c r="AV109" s="2">
        <f t="shared" si="62"/>
        <v>197.8385423963955</v>
      </c>
      <c r="AW109" s="2">
        <f t="shared" si="63"/>
        <v>213.02865596534139</v>
      </c>
      <c r="AX109" s="2">
        <f t="shared" si="64"/>
        <v>228.91203490916701</v>
      </c>
      <c r="AY109" s="2">
        <f t="shared" si="65"/>
        <v>245.47722098977727</v>
      </c>
      <c r="AZ109" s="2">
        <f t="shared" si="66"/>
        <v>262.70862044330647</v>
      </c>
      <c r="BA109" s="2">
        <f t="shared" si="67"/>
        <v>280.58643318406257</v>
      </c>
      <c r="BB109" s="2">
        <f t="shared" si="68"/>
        <v>299.08661925255319</v>
      </c>
      <c r="BC109" s="2">
        <f t="shared" si="69"/>
        <v>318.1809042511527</v>
      </c>
      <c r="BD109" s="2">
        <f t="shared" si="70"/>
        <v>337.83682503288492</v>
      </c>
      <c r="BE109" s="2">
        <f t="shared" si="71"/>
        <v>358.01781639888588</v>
      </c>
      <c r="BF109" s="2">
        <f t="shared" si="72"/>
        <v>378.68333902701727</v>
      </c>
      <c r="BG109" s="2">
        <f t="shared" si="73"/>
        <v>399.78904830703073</v>
      </c>
      <c r="BH109" s="2">
        <f t="shared" si="74"/>
        <v>421.28700320629378</v>
      </c>
      <c r="BI109" s="2">
        <f t="shared" si="75"/>
        <v>443.1259137442305</v>
      </c>
      <c r="BJ109" s="2">
        <f t="shared" si="76"/>
        <v>465.25142512313903</v>
      </c>
      <c r="BK109" s="2">
        <f t="shared" si="77"/>
        <v>487.60643605752637</v>
      </c>
      <c r="BL109" s="135">
        <f t="shared" si="78"/>
        <v>510.1314483727586</v>
      </c>
      <c r="BM109" s="95">
        <f t="shared" si="79"/>
        <v>535.997612155561</v>
      </c>
      <c r="BN109" s="95">
        <f t="shared" si="80"/>
        <v>561.17325925874911</v>
      </c>
      <c r="BO109" s="95">
        <f t="shared" si="81"/>
        <v>585.11919169251303</v>
      </c>
      <c r="BP109" s="95">
        <f t="shared" si="84"/>
        <v>607.9689489535665</v>
      </c>
      <c r="BQ109" s="95">
        <f t="shared" si="86"/>
        <v>629.15508943510076</v>
      </c>
      <c r="BR109" s="95">
        <f t="shared" si="88"/>
        <v>650.01608180436688</v>
      </c>
      <c r="BS109" s="95">
        <f t="shared" si="90"/>
        <v>670.4885268614737</v>
      </c>
      <c r="BT109" s="95">
        <f t="shared" si="92"/>
        <v>690.51071429226317</v>
      </c>
      <c r="BU109" s="138">
        <f t="shared" si="94"/>
        <v>710.02305753423184</v>
      </c>
      <c r="BV109" s="2">
        <f t="shared" si="96"/>
        <v>716.12724372464652</v>
      </c>
      <c r="BW109" s="2">
        <f t="shared" si="98"/>
        <v>720.9006217200465</v>
      </c>
      <c r="BX109" s="2">
        <f t="shared" si="100"/>
        <v>724.32285573569459</v>
      </c>
      <c r="BY109" s="2">
        <f t="shared" si="102"/>
        <v>726.38090129914826</v>
      </c>
      <c r="BZ109" s="2">
        <f t="shared" si="104"/>
        <v>727.06900753862556</v>
      </c>
      <c r="CA109" s="2">
        <f t="shared" si="106"/>
        <v>726.38865197527798</v>
      </c>
      <c r="CB109" s="2">
        <f t="shared" si="108"/>
        <v>724.34841003663519</v>
      </c>
      <c r="CC109" s="2">
        <f t="shared" si="110"/>
        <v>720.96376230542319</v>
      </c>
      <c r="CD109" s="2">
        <f t="shared" si="112"/>
        <v>716.25684324664121</v>
      </c>
      <c r="CE109" s="2">
        <f t="shared" si="114"/>
        <v>710.25613580777633</v>
      </c>
      <c r="CF109" s="2">
        <f t="shared" si="116"/>
        <v>702.99611685641366</v>
      </c>
      <c r="CG109" s="2">
        <f t="shared" si="118"/>
        <v>694.51685890314434</v>
      </c>
      <c r="CH109" s="2">
        <f t="shared" si="120"/>
        <v>684.8635939558535</v>
      </c>
      <c r="CI109" s="2">
        <f t="shared" si="122"/>
        <v>674.08624566843253</v>
      </c>
      <c r="CJ109" s="2">
        <f t="shared" si="124"/>
        <v>662.23893619219041</v>
      </c>
      <c r="CK109" s="2">
        <f t="shared" si="126"/>
        <v>649.37947432839269</v>
      </c>
      <c r="CL109" s="2">
        <f t="shared" si="128"/>
        <v>635.56883174276834</v>
      </c>
      <c r="CM109" s="2">
        <f t="shared" si="130"/>
        <v>620.87061418205622</v>
      </c>
      <c r="CN109" s="2">
        <f t="shared" si="132"/>
        <v>605.35053490266876</v>
      </c>
      <c r="CO109" s="2">
        <f t="shared" si="134"/>
        <v>589.07589800996902</v>
      </c>
      <c r="CP109" s="2">
        <f t="shared" si="136"/>
        <v>572.11510034466107</v>
      </c>
      <c r="CQ109" s="2">
        <f t="shared" si="138"/>
        <v>554.53716238395975</v>
      </c>
      <c r="CR109" s="2">
        <f t="shared" si="140"/>
        <v>536.41130225968811</v>
      </c>
      <c r="CS109" s="2">
        <f t="shared" si="142"/>
        <v>517.80657445534689</v>
      </c>
      <c r="CT109" s="2">
        <f t="shared" si="144"/>
        <v>498.7916109878625</v>
      </c>
      <c r="CU109" s="2">
        <f t="shared" si="146"/>
        <v>479.43454174104772</v>
      </c>
      <c r="CV109" s="2">
        <f t="shared" ref="CV109:CV111" si="148">$CV$107-($CV$107*$A13)</f>
        <v>459.80327839869273</v>
      </c>
      <c r="CW109" s="2">
        <f>$CW$108-($CW$108*$A12)</f>
        <v>439.96673033961105</v>
      </c>
      <c r="CX109" s="14">
        <f>CX4</f>
        <v>420</v>
      </c>
    </row>
    <row r="110" spans="1:105" x14ac:dyDescent="0.25">
      <c r="A110" s="11">
        <f>lifetimes!E108</f>
        <v>0.99937261392189602</v>
      </c>
      <c r="B110" s="11"/>
      <c r="C110" s="40">
        <f t="shared" si="82"/>
        <v>100</v>
      </c>
      <c r="D110" s="15">
        <f t="shared" si="83"/>
        <v>0.15684651952599893</v>
      </c>
      <c r="E110" s="1">
        <f t="shared" si="85"/>
        <v>0.37736671538038991</v>
      </c>
      <c r="F110" s="1">
        <f t="shared" si="87"/>
        <v>0.67903859546322565</v>
      </c>
      <c r="G110" s="1">
        <f t="shared" si="89"/>
        <v>1.0830785119613893</v>
      </c>
      <c r="H110" s="13">
        <f t="shared" si="91"/>
        <v>1.2920522771307787</v>
      </c>
      <c r="I110" s="13">
        <f t="shared" si="93"/>
        <v>1.5370922597946901</v>
      </c>
      <c r="J110" s="16">
        <f t="shared" si="95"/>
        <v>1.823584210534591</v>
      </c>
      <c r="K110" s="17">
        <f t="shared" si="97"/>
        <v>2.1575661331199854</v>
      </c>
      <c r="L110" s="13">
        <f t="shared" si="99"/>
        <v>2.5457820359821426</v>
      </c>
      <c r="M110" s="12">
        <f t="shared" si="101"/>
        <v>2.9957361750737164</v>
      </c>
      <c r="N110" s="12">
        <f t="shared" si="103"/>
        <v>3.5157471029760927</v>
      </c>
      <c r="O110" s="12">
        <f t="shared" si="105"/>
        <v>4.1150007398429125</v>
      </c>
      <c r="P110" s="3">
        <f t="shared" si="107"/>
        <v>4.8036015831994519</v>
      </c>
      <c r="Q110" s="3">
        <f t="shared" si="109"/>
        <v>5.5926210779920211</v>
      </c>
      <c r="R110" s="3">
        <f t="shared" si="111"/>
        <v>6.4941420780947965</v>
      </c>
      <c r="S110" s="3">
        <f t="shared" si="113"/>
        <v>7.5212982483901669</v>
      </c>
      <c r="T110" s="3">
        <f t="shared" si="115"/>
        <v>8.6883071853760612</v>
      </c>
      <c r="U110" s="3">
        <f t="shared" si="117"/>
        <v>10.010495976917127</v>
      </c>
      <c r="V110" s="3">
        <f t="shared" si="119"/>
        <v>11.504317881195334</v>
      </c>
      <c r="W110" s="2">
        <f t="shared" si="121"/>
        <v>13.187358783992295</v>
      </c>
      <c r="X110" s="2">
        <f t="shared" si="123"/>
        <v>15.07833209490957</v>
      </c>
      <c r="Y110" s="2">
        <f t="shared" si="125"/>
        <v>17.19706076952707</v>
      </c>
      <c r="Z110" s="2">
        <f t="shared" si="127"/>
        <v>19.564445198016415</v>
      </c>
      <c r="AA110" s="2">
        <f t="shared" si="129"/>
        <v>22.202415783196557</v>
      </c>
      <c r="AB110" s="2">
        <f t="shared" si="131"/>
        <v>25.133869143738934</v>
      </c>
      <c r="AC110" s="18">
        <f t="shared" si="133"/>
        <v>28.382587021972085</v>
      </c>
      <c r="AD110" s="2">
        <f t="shared" si="135"/>
        <v>31.97313715058533</v>
      </c>
      <c r="AE110" s="18">
        <f t="shared" si="137"/>
        <v>35.930755537897767</v>
      </c>
      <c r="AF110" s="2">
        <f t="shared" si="139"/>
        <v>40.281209865861229</v>
      </c>
      <c r="AG110" s="2">
        <f t="shared" si="141"/>
        <v>45.050643956484805</v>
      </c>
      <c r="AH110" s="18">
        <f t="shared" si="143"/>
        <v>50.265403547930646</v>
      </c>
      <c r="AI110" s="18">
        <f t="shared" si="145"/>
        <v>55.951843927420668</v>
      </c>
      <c r="AJ110" s="2">
        <f t="shared" si="147"/>
        <v>62.136120289827659</v>
      </c>
      <c r="AK110" s="2">
        <f t="shared" ref="AK110:AK111" si="149">$AK$44-($AK$44*$A77)</f>
        <v>68.843962023200902</v>
      </c>
      <c r="AL110" s="2">
        <f t="shared" si="52"/>
        <v>76.100432459719855</v>
      </c>
      <c r="AM110" s="2">
        <f t="shared" si="53"/>
        <v>83.929675966334344</v>
      </c>
      <c r="AN110" s="2">
        <f t="shared" si="54"/>
        <v>92.354654576937833</v>
      </c>
      <c r="AO110" s="2">
        <f t="shared" si="55"/>
        <v>101.39687668036061</v>
      </c>
      <c r="AP110" s="2">
        <f t="shared" si="56"/>
        <v>111.07612056868595</v>
      </c>
      <c r="AQ110" s="2">
        <f t="shared" si="57"/>
        <v>121.41015591139194</v>
      </c>
      <c r="AR110" s="2">
        <f t="shared" si="58"/>
        <v>132.41446644583618</v>
      </c>
      <c r="AS110" s="2">
        <f t="shared" si="59"/>
        <v>144.10197735730185</v>
      </c>
      <c r="AT110" s="2">
        <f t="shared" si="60"/>
        <v>156.48279095643102</v>
      </c>
      <c r="AU110" s="2">
        <f t="shared" si="61"/>
        <v>169.56393434342556</v>
      </c>
      <c r="AV110" s="2">
        <f t="shared" si="62"/>
        <v>183.34912277276749</v>
      </c>
      <c r="AW110" s="2">
        <f t="shared" si="63"/>
        <v>197.8385423963955</v>
      </c>
      <c r="AX110" s="2">
        <f t="shared" si="64"/>
        <v>213.02865596534139</v>
      </c>
      <c r="AY110" s="2">
        <f t="shared" si="65"/>
        <v>228.91203490916701</v>
      </c>
      <c r="AZ110" s="2">
        <f t="shared" si="66"/>
        <v>245.47722098977727</v>
      </c>
      <c r="BA110" s="2">
        <f t="shared" si="67"/>
        <v>262.70862044330647</v>
      </c>
      <c r="BB110" s="2">
        <f t="shared" si="68"/>
        <v>280.58643318406257</v>
      </c>
      <c r="BC110" s="2">
        <f t="shared" si="69"/>
        <v>299.08661925255319</v>
      </c>
      <c r="BD110" s="2">
        <f t="shared" si="70"/>
        <v>318.1809042511527</v>
      </c>
      <c r="BE110" s="2">
        <f t="shared" si="71"/>
        <v>337.83682503288492</v>
      </c>
      <c r="BF110" s="2">
        <f t="shared" si="72"/>
        <v>358.01781639888588</v>
      </c>
      <c r="BG110" s="2">
        <f t="shared" si="73"/>
        <v>378.68333902701727</v>
      </c>
      <c r="BH110" s="2">
        <f t="shared" si="74"/>
        <v>399.78904830703073</v>
      </c>
      <c r="BI110" s="2">
        <f t="shared" si="75"/>
        <v>421.28700320629378</v>
      </c>
      <c r="BJ110" s="2">
        <f t="shared" si="76"/>
        <v>443.1259137442305</v>
      </c>
      <c r="BK110" s="2">
        <f t="shared" si="77"/>
        <v>465.25142512313903</v>
      </c>
      <c r="BL110" s="135">
        <f t="shared" si="78"/>
        <v>487.60643605752637</v>
      </c>
      <c r="BM110" s="95">
        <f t="shared" si="79"/>
        <v>513.22678233285978</v>
      </c>
      <c r="BN110" s="95">
        <f t="shared" si="80"/>
        <v>538.26047950384645</v>
      </c>
      <c r="BO110" s="95">
        <f t="shared" si="81"/>
        <v>562.18434220368715</v>
      </c>
      <c r="BP110" s="95">
        <f t="shared" si="84"/>
        <v>585.11919169251303</v>
      </c>
      <c r="BQ110" s="95">
        <f t="shared" si="86"/>
        <v>606.51104748082355</v>
      </c>
      <c r="BR110" s="95">
        <f t="shared" si="88"/>
        <v>627.64275732626152</v>
      </c>
      <c r="BS110" s="95">
        <f t="shared" si="90"/>
        <v>648.44984021183689</v>
      </c>
      <c r="BT110" s="95">
        <f t="shared" si="92"/>
        <v>668.86905384604108</v>
      </c>
      <c r="BU110" s="138">
        <f t="shared" si="94"/>
        <v>688.83884225358327</v>
      </c>
      <c r="BV110" s="2">
        <f t="shared" si="96"/>
        <v>695.82259638354708</v>
      </c>
      <c r="BW110" s="2">
        <f t="shared" si="98"/>
        <v>701.51240201598023</v>
      </c>
      <c r="BX110" s="2">
        <f t="shared" si="100"/>
        <v>705.88185876754551</v>
      </c>
      <c r="BY110" s="2">
        <f t="shared" si="102"/>
        <v>708.91173114557341</v>
      </c>
      <c r="BZ110" s="2">
        <f t="shared" si="104"/>
        <v>710.59001214047112</v>
      </c>
      <c r="CA110" s="2">
        <f t="shared" si="106"/>
        <v>710.9119184822116</v>
      </c>
      <c r="CB110" s="2">
        <f t="shared" si="108"/>
        <v>709.87981897583973</v>
      </c>
      <c r="CC110" s="2">
        <f t="shared" si="110"/>
        <v>707.50309817531797</v>
      </c>
      <c r="CD110" s="2">
        <f t="shared" si="112"/>
        <v>703.7979584410084</v>
      </c>
      <c r="CE110" s="2">
        <f t="shared" si="114"/>
        <v>698.7871641430645</v>
      </c>
      <c r="CF110" s="2">
        <f t="shared" si="116"/>
        <v>692.49973241258192</v>
      </c>
      <c r="CG110" s="2">
        <f t="shared" si="118"/>
        <v>684.97057539855689</v>
      </c>
      <c r="CH110" s="2">
        <f t="shared" si="120"/>
        <v>676.24009945832472</v>
      </c>
      <c r="CI110" s="2">
        <f t="shared" si="122"/>
        <v>666.35376709218178</v>
      </c>
      <c r="CJ110" s="2">
        <f t="shared" si="124"/>
        <v>655.36162773319825</v>
      </c>
      <c r="CK110" s="2">
        <f t="shared" si="126"/>
        <v>643.31782372955638</v>
      </c>
      <c r="CL110" s="2">
        <f t="shared" si="128"/>
        <v>630.28007802461639</v>
      </c>
      <c r="CM110" s="2">
        <f t="shared" si="130"/>
        <v>616.30917017480567</v>
      </c>
      <c r="CN110" s="2">
        <f t="shared" si="132"/>
        <v>601.468407488867</v>
      </c>
      <c r="CO110" s="2">
        <f t="shared" si="134"/>
        <v>585.82309829290523</v>
      </c>
      <c r="CP110" s="2">
        <f t="shared" si="136"/>
        <v>569.44003474297006</v>
      </c>
      <c r="CQ110" s="2">
        <f t="shared" si="138"/>
        <v>552.38699343622454</v>
      </c>
      <c r="CR110" s="2">
        <f t="shared" si="140"/>
        <v>534.73226372738975</v>
      </c>
      <c r="CS110" s="2">
        <f t="shared" si="142"/>
        <v>516.54421699081081</v>
      </c>
      <c r="CT110" s="2">
        <f t="shared" si="144"/>
        <v>497.89093697629511</v>
      </c>
      <c r="CU110" s="2">
        <f t="shared" si="146"/>
        <v>478.839946548348</v>
      </c>
      <c r="CV110" s="2">
        <f t="shared" si="148"/>
        <v>459.4581025018374</v>
      </c>
      <c r="CW110" s="2">
        <f t="shared" ref="CW110:CW111" si="150">$CW$108-($CW$108*$A13)</f>
        <v>439.81183151179306</v>
      </c>
      <c r="CX110" s="2">
        <f>$CX$109-($CX$109*$A12)</f>
        <v>419.9682425969014</v>
      </c>
      <c r="CY110" s="14">
        <f>CY4</f>
        <v>400</v>
      </c>
    </row>
    <row r="111" spans="1:105" x14ac:dyDescent="0.25">
      <c r="A111" s="11">
        <f>lifetimes!E109</f>
        <v>0.99947994310125599</v>
      </c>
      <c r="B111" s="11"/>
      <c r="C111" s="40">
        <f t="shared" si="82"/>
        <v>101</v>
      </c>
      <c r="D111" s="15">
        <f t="shared" si="83"/>
        <v>0.13001422468599344</v>
      </c>
      <c r="E111" s="1">
        <f t="shared" si="85"/>
        <v>0.31369303905199786</v>
      </c>
      <c r="F111" s="1">
        <f t="shared" si="87"/>
        <v>0.5660500730706417</v>
      </c>
      <c r="G111" s="1">
        <f t="shared" si="89"/>
        <v>0.90538479395092963</v>
      </c>
      <c r="H111" s="13">
        <f t="shared" si="91"/>
        <v>1.0830785119613893</v>
      </c>
      <c r="I111" s="13">
        <f t="shared" si="93"/>
        <v>1.2920522771307787</v>
      </c>
      <c r="J111" s="16">
        <f t="shared" si="95"/>
        <v>1.5370922597946901</v>
      </c>
      <c r="K111" s="17">
        <f t="shared" si="97"/>
        <v>1.823584210534591</v>
      </c>
      <c r="L111" s="13">
        <f t="shared" si="99"/>
        <v>2.1575661331199854</v>
      </c>
      <c r="M111" s="12">
        <f t="shared" si="101"/>
        <v>2.5457820359821426</v>
      </c>
      <c r="N111" s="12">
        <f t="shared" si="103"/>
        <v>2.9957361750737164</v>
      </c>
      <c r="O111" s="12">
        <f t="shared" si="105"/>
        <v>3.5157471029760927</v>
      </c>
      <c r="P111" s="3">
        <f t="shared" si="107"/>
        <v>4.1150007398429125</v>
      </c>
      <c r="Q111" s="3">
        <f t="shared" si="109"/>
        <v>4.8036015831994519</v>
      </c>
      <c r="R111" s="3">
        <f t="shared" si="111"/>
        <v>5.5926210779920211</v>
      </c>
      <c r="S111" s="3">
        <f t="shared" si="113"/>
        <v>6.4941420780947965</v>
      </c>
      <c r="T111" s="3">
        <f t="shared" si="115"/>
        <v>7.5212982483901669</v>
      </c>
      <c r="U111" s="3">
        <f t="shared" si="117"/>
        <v>8.6883071853760612</v>
      </c>
      <c r="V111" s="3">
        <f t="shared" si="119"/>
        <v>10.010495976917127</v>
      </c>
      <c r="W111" s="2">
        <f t="shared" si="121"/>
        <v>11.504317881195334</v>
      </c>
      <c r="X111" s="2">
        <f t="shared" si="123"/>
        <v>13.187358783992295</v>
      </c>
      <c r="Y111" s="2">
        <f t="shared" si="125"/>
        <v>15.07833209490957</v>
      </c>
      <c r="Z111" s="2">
        <f t="shared" si="127"/>
        <v>17.19706076952707</v>
      </c>
      <c r="AA111" s="2">
        <f t="shared" si="129"/>
        <v>19.564445198016415</v>
      </c>
      <c r="AB111" s="2">
        <f t="shared" si="131"/>
        <v>22.202415783196557</v>
      </c>
      <c r="AC111" s="18">
        <f t="shared" si="133"/>
        <v>25.133869143738934</v>
      </c>
      <c r="AD111" s="2">
        <f t="shared" si="135"/>
        <v>28.382587021972085</v>
      </c>
      <c r="AE111" s="18">
        <f t="shared" si="137"/>
        <v>31.97313715058533</v>
      </c>
      <c r="AF111" s="2">
        <f t="shared" si="139"/>
        <v>35.930755537897767</v>
      </c>
      <c r="AG111" s="2">
        <f t="shared" si="141"/>
        <v>40.281209865861229</v>
      </c>
      <c r="AH111" s="18">
        <f t="shared" si="143"/>
        <v>45.050643956484805</v>
      </c>
      <c r="AI111" s="18">
        <f t="shared" si="145"/>
        <v>50.265403547930646</v>
      </c>
      <c r="AJ111" s="2">
        <f t="shared" si="147"/>
        <v>55.951843927420668</v>
      </c>
      <c r="AK111" s="2">
        <f t="shared" si="149"/>
        <v>62.136120289827659</v>
      </c>
      <c r="AL111" s="2">
        <f t="shared" ref="AL111" si="151">$AL$45-($AL$45*$A77)</f>
        <v>68.843962023200902</v>
      </c>
      <c r="AM111" s="2">
        <f t="shared" si="53"/>
        <v>76.100432459719855</v>
      </c>
      <c r="AN111" s="2">
        <f t="shared" si="54"/>
        <v>83.929675966334344</v>
      </c>
      <c r="AO111" s="2">
        <f t="shared" si="55"/>
        <v>92.354654576937833</v>
      </c>
      <c r="AP111" s="2">
        <f t="shared" si="56"/>
        <v>101.39687668036061</v>
      </c>
      <c r="AQ111" s="2">
        <f t="shared" si="57"/>
        <v>111.07612056868595</v>
      </c>
      <c r="AR111" s="2">
        <f t="shared" si="58"/>
        <v>121.41015591139194</v>
      </c>
      <c r="AS111" s="2">
        <f t="shared" si="59"/>
        <v>132.41446644583618</v>
      </c>
      <c r="AT111" s="2">
        <f t="shared" si="60"/>
        <v>144.10197735730185</v>
      </c>
      <c r="AU111" s="2">
        <f t="shared" si="61"/>
        <v>156.48279095643102</v>
      </c>
      <c r="AV111" s="2">
        <f t="shared" si="62"/>
        <v>169.56393434342556</v>
      </c>
      <c r="AW111" s="2">
        <f t="shared" si="63"/>
        <v>183.34912277276749</v>
      </c>
      <c r="AX111" s="2">
        <f t="shared" si="64"/>
        <v>197.8385423963955</v>
      </c>
      <c r="AY111" s="2">
        <f t="shared" si="65"/>
        <v>213.02865596534139</v>
      </c>
      <c r="AZ111" s="2">
        <f t="shared" si="66"/>
        <v>228.91203490916701</v>
      </c>
      <c r="BA111" s="2">
        <f t="shared" si="67"/>
        <v>245.47722098977727</v>
      </c>
      <c r="BB111" s="2">
        <f t="shared" si="68"/>
        <v>262.70862044330647</v>
      </c>
      <c r="BC111" s="2">
        <f t="shared" si="69"/>
        <v>280.58643318406257</v>
      </c>
      <c r="BD111" s="2">
        <f t="shared" si="70"/>
        <v>299.08661925255319</v>
      </c>
      <c r="BE111" s="2">
        <f t="shared" si="71"/>
        <v>318.1809042511527</v>
      </c>
      <c r="BF111" s="2">
        <f t="shared" si="72"/>
        <v>337.83682503288492</v>
      </c>
      <c r="BG111" s="2">
        <f t="shared" si="73"/>
        <v>358.01781639888588</v>
      </c>
      <c r="BH111" s="2">
        <f t="shared" si="74"/>
        <v>378.68333902701727</v>
      </c>
      <c r="BI111" s="2">
        <f t="shared" si="75"/>
        <v>399.78904830703073</v>
      </c>
      <c r="BJ111" s="2">
        <f t="shared" si="76"/>
        <v>421.28700320629378</v>
      </c>
      <c r="BK111" s="2">
        <f t="shared" si="77"/>
        <v>443.1259137442305</v>
      </c>
      <c r="BL111" s="135">
        <f t="shared" si="78"/>
        <v>465.25142512313903</v>
      </c>
      <c r="BM111" s="95">
        <f t="shared" si="79"/>
        <v>490.5650945866314</v>
      </c>
      <c r="BN111" s="95">
        <f t="shared" si="80"/>
        <v>515.39351610493031</v>
      </c>
      <c r="BO111" s="95">
        <f t="shared" si="81"/>
        <v>539.23027979596895</v>
      </c>
      <c r="BP111" s="95">
        <f t="shared" si="84"/>
        <v>562.18434220368715</v>
      </c>
      <c r="BQ111" s="95">
        <f t="shared" si="86"/>
        <v>583.71608363449957</v>
      </c>
      <c r="BR111" s="95">
        <f t="shared" si="88"/>
        <v>605.05314600808083</v>
      </c>
      <c r="BS111" s="95">
        <f t="shared" si="90"/>
        <v>626.13042521742238</v>
      </c>
      <c r="BT111" s="95">
        <f t="shared" si="92"/>
        <v>646.88359861930689</v>
      </c>
      <c r="BU111" s="138">
        <f t="shared" si="94"/>
        <v>667.24958083060835</v>
      </c>
      <c r="BV111" s="2">
        <f t="shared" si="96"/>
        <v>675.06206540851167</v>
      </c>
      <c r="BW111" s="2">
        <f t="shared" si="98"/>
        <v>681.62213523286255</v>
      </c>
      <c r="BX111" s="2">
        <f t="shared" si="100"/>
        <v>686.89756030731405</v>
      </c>
      <c r="BY111" s="2">
        <f t="shared" si="102"/>
        <v>690.86309581504452</v>
      </c>
      <c r="BZ111" s="2">
        <f t="shared" si="104"/>
        <v>693.50060655545224</v>
      </c>
      <c r="CA111" s="2">
        <f t="shared" si="106"/>
        <v>694.79912298179397</v>
      </c>
      <c r="CB111" s="2">
        <f t="shared" si="108"/>
        <v>694.75482942579765</v>
      </c>
      <c r="CC111" s="2">
        <f t="shared" si="110"/>
        <v>693.3709859764017</v>
      </c>
      <c r="CD111" s="2">
        <f t="shared" si="112"/>
        <v>690.65778631400099</v>
      </c>
      <c r="CE111" s="2">
        <f t="shared" si="114"/>
        <v>686.63215457659362</v>
      </c>
      <c r="CF111" s="2">
        <f t="shared" si="116"/>
        <v>681.31748503948791</v>
      </c>
      <c r="CG111" s="2">
        <f t="shared" si="118"/>
        <v>674.74332901738751</v>
      </c>
      <c r="CH111" s="2">
        <f t="shared" si="120"/>
        <v>666.94503394070011</v>
      </c>
      <c r="CI111" s="2">
        <f t="shared" si="122"/>
        <v>657.96334001350522</v>
      </c>
      <c r="CJ111" s="2">
        <f t="shared" si="124"/>
        <v>647.84394022851006</v>
      </c>
      <c r="CK111" s="2">
        <f t="shared" si="126"/>
        <v>636.63700979796397</v>
      </c>
      <c r="CL111" s="2">
        <f t="shared" si="128"/>
        <v>624.39671126692235</v>
      </c>
      <c r="CM111" s="2">
        <f t="shared" si="130"/>
        <v>611.1806817208402</v>
      </c>
      <c r="CN111" s="2">
        <f t="shared" si="132"/>
        <v>597.04950860684301</v>
      </c>
      <c r="CO111" s="2">
        <f t="shared" si="134"/>
        <v>582.06620079567767</v>
      </c>
      <c r="CP111" s="2">
        <f t="shared" si="136"/>
        <v>566.2956616831417</v>
      </c>
      <c r="CQ111" s="2">
        <f t="shared" si="138"/>
        <v>549.80417147597109</v>
      </c>
      <c r="CR111" s="2">
        <f t="shared" si="140"/>
        <v>532.6588865277879</v>
      </c>
      <c r="CS111" s="2">
        <f t="shared" si="142"/>
        <v>514.92736507081975</v>
      </c>
      <c r="CT111" s="2">
        <f t="shared" si="144"/>
        <v>496.67713172193345</v>
      </c>
      <c r="CU111" s="2">
        <f t="shared" si="146"/>
        <v>477.97529949724333</v>
      </c>
      <c r="CV111" s="2">
        <f t="shared" si="148"/>
        <v>458.88828210883349</v>
      </c>
      <c r="CW111" s="2">
        <f t="shared" si="150"/>
        <v>439.48166326262708</v>
      </c>
      <c r="CX111" s="2">
        <f t="shared" ref="CX111" si="152">$CX$109-($CX$109*$A13)</f>
        <v>419.82038462489339</v>
      </c>
      <c r="CY111" s="2">
        <f>$CY$110-($CY$110*$A12)</f>
        <v>399.96975485419182</v>
      </c>
      <c r="CZ111" s="14">
        <f>CZ4</f>
        <v>380</v>
      </c>
    </row>
    <row r="112" spans="1:105" s="5" customFormat="1" x14ac:dyDescent="0.25">
      <c r="A112" s="23"/>
      <c r="B112" s="23"/>
      <c r="D112" s="21"/>
      <c r="E112" s="20"/>
      <c r="F112" s="20"/>
      <c r="G112" s="20"/>
      <c r="H112" s="24"/>
      <c r="I112" s="24"/>
      <c r="J112" s="25"/>
      <c r="K112" s="26"/>
      <c r="L112" s="24"/>
      <c r="M112" s="27"/>
      <c r="N112" s="27"/>
      <c r="O112" s="27"/>
      <c r="P112" s="28"/>
      <c r="Q112" s="28"/>
      <c r="R112" s="28"/>
      <c r="S112" s="28"/>
      <c r="T112" s="28"/>
      <c r="U112" s="28"/>
      <c r="V112" s="28"/>
      <c r="W112" s="6"/>
      <c r="X112" s="6"/>
      <c r="Y112" s="6"/>
      <c r="Z112" s="6"/>
      <c r="AA112" s="6"/>
      <c r="AB112" s="6"/>
      <c r="AC112" s="29"/>
      <c r="AD112" s="6"/>
      <c r="AE112" s="29"/>
      <c r="AF112" s="6"/>
      <c r="AG112" s="6"/>
      <c r="AH112" s="29"/>
      <c r="AI112" s="29"/>
      <c r="AJ112" s="6"/>
      <c r="AK112" s="6"/>
      <c r="AL112" s="6"/>
      <c r="AM112" s="6"/>
      <c r="AN112" s="6"/>
      <c r="AO112" s="6"/>
      <c r="AP112" s="6"/>
      <c r="AQ112" s="6"/>
      <c r="AR112" s="6"/>
      <c r="AS112" s="6"/>
      <c r="AT112" s="6"/>
      <c r="AU112" s="6"/>
      <c r="AV112" s="6"/>
      <c r="AW112" s="6"/>
      <c r="AX112" s="6"/>
      <c r="AY112" s="6"/>
      <c r="AZ112" s="6"/>
      <c r="BA112" s="6"/>
      <c r="BB112" s="6"/>
      <c r="BC112" s="6"/>
      <c r="BD112" s="6"/>
      <c r="BE112" s="6"/>
      <c r="BF112" s="6"/>
      <c r="BG112" s="6"/>
      <c r="BH112" s="6"/>
      <c r="BI112" s="6"/>
      <c r="BJ112" s="6"/>
      <c r="BK112" s="6"/>
      <c r="BL112" s="139"/>
      <c r="BM112" s="96"/>
      <c r="BN112" s="96"/>
      <c r="BO112" s="96"/>
      <c r="BP112" s="96"/>
      <c r="BQ112" s="96"/>
      <c r="BR112" s="96"/>
      <c r="BS112" s="96"/>
      <c r="BT112" s="96"/>
      <c r="BU112" s="140"/>
      <c r="BV112" s="6"/>
      <c r="BW112" s="6"/>
      <c r="BX112" s="6"/>
      <c r="BY112" s="6"/>
      <c r="BZ112" s="6"/>
      <c r="CA112" s="6"/>
      <c r="CB112" s="6"/>
      <c r="CC112" s="6"/>
      <c r="CD112" s="6"/>
      <c r="CE112" s="6"/>
      <c r="CF112" s="6"/>
      <c r="CG112" s="6"/>
      <c r="CH112" s="6"/>
      <c r="CI112" s="6"/>
      <c r="CJ112" s="6"/>
      <c r="CK112" s="6"/>
      <c r="CL112" s="6"/>
      <c r="CM112" s="6"/>
      <c r="CN112" s="6"/>
      <c r="CO112" s="6"/>
      <c r="CP112" s="6"/>
      <c r="CQ112" s="6"/>
      <c r="CR112" s="6"/>
      <c r="CS112" s="6"/>
      <c r="CT112" s="6"/>
      <c r="CU112" s="6"/>
      <c r="CV112" s="6"/>
      <c r="CW112" s="6"/>
      <c r="CX112" s="6"/>
      <c r="CY112" s="6"/>
      <c r="CZ112" s="6"/>
      <c r="DA112" s="6"/>
    </row>
    <row r="113" spans="1:129" s="5" customFormat="1" x14ac:dyDescent="0.25">
      <c r="A113" s="23"/>
      <c r="B113" s="23"/>
      <c r="D113" s="21"/>
      <c r="E113" s="20"/>
      <c r="F113" s="20"/>
      <c r="G113" s="20"/>
      <c r="H113" s="24"/>
      <c r="I113" s="24"/>
      <c r="J113" s="25"/>
      <c r="K113" s="26"/>
      <c r="L113" s="24"/>
      <c r="M113" s="27"/>
      <c r="N113" s="27"/>
      <c r="O113" s="27"/>
      <c r="P113" s="28"/>
      <c r="Q113" s="28"/>
      <c r="R113" s="28"/>
      <c r="S113" s="28"/>
      <c r="T113" s="28"/>
      <c r="U113" s="28"/>
      <c r="V113" s="28"/>
      <c r="W113" s="6"/>
      <c r="X113" s="6"/>
      <c r="Y113" s="6"/>
      <c r="Z113" s="6"/>
      <c r="AA113" s="6"/>
      <c r="AB113" s="6"/>
      <c r="AC113" s="29"/>
      <c r="AD113" s="6"/>
      <c r="AE113" s="29"/>
      <c r="AF113" s="6"/>
      <c r="AG113" s="6"/>
      <c r="AH113" s="29"/>
      <c r="AI113" s="29"/>
      <c r="AJ113" s="6"/>
      <c r="AK113" s="6"/>
      <c r="AL113" s="6"/>
      <c r="AM113" s="6"/>
      <c r="AN113" s="6"/>
      <c r="AO113" s="6"/>
      <c r="AP113" s="6"/>
      <c r="AQ113" s="6"/>
      <c r="AR113" s="6"/>
      <c r="AS113" s="6"/>
      <c r="AT113" s="6"/>
      <c r="AU113" s="6"/>
      <c r="AV113" s="6"/>
      <c r="AW113" s="6"/>
      <c r="AX113" s="6"/>
      <c r="AY113" s="6"/>
      <c r="AZ113" s="6"/>
      <c r="BA113" s="6"/>
      <c r="BB113" s="6"/>
      <c r="BC113" s="6"/>
      <c r="BD113" s="6"/>
      <c r="BE113" s="6"/>
      <c r="BF113" s="6"/>
      <c r="BG113" s="6"/>
      <c r="BH113" s="6"/>
      <c r="BI113" s="6"/>
      <c r="BJ113" s="6"/>
      <c r="BK113" s="6"/>
      <c r="BL113" s="139"/>
      <c r="BM113" s="96"/>
      <c r="BN113" s="96"/>
      <c r="BO113" s="96"/>
      <c r="BP113" s="96"/>
      <c r="BQ113" s="96"/>
      <c r="BR113" s="96"/>
      <c r="BS113" s="96"/>
      <c r="BT113" s="96"/>
      <c r="BU113" s="140"/>
      <c r="BV113" s="6"/>
      <c r="BW113" s="6"/>
      <c r="BX113" s="6"/>
      <c r="BY113" s="6"/>
      <c r="BZ113" s="6"/>
      <c r="CA113" s="6"/>
      <c r="CB113" s="6"/>
      <c r="CC113" s="6"/>
      <c r="CD113" s="6"/>
      <c r="CE113" s="6"/>
      <c r="CF113" s="6"/>
      <c r="CG113" s="6"/>
      <c r="CH113" s="6"/>
      <c r="CI113" s="6"/>
      <c r="CJ113" s="6"/>
      <c r="CK113" s="6"/>
      <c r="CL113" s="6"/>
      <c r="CM113" s="6"/>
      <c r="CN113" s="6"/>
      <c r="CO113" s="6"/>
      <c r="CP113" s="6"/>
      <c r="CQ113" s="6"/>
      <c r="CR113" s="6"/>
      <c r="CS113" s="6"/>
      <c r="CT113" s="6"/>
      <c r="CU113" s="6"/>
      <c r="CV113" s="6"/>
      <c r="CW113" s="6"/>
      <c r="CX113" s="6"/>
      <c r="CY113" s="6"/>
      <c r="CZ113" s="6"/>
      <c r="DA113" s="6"/>
      <c r="DB113" s="6"/>
    </row>
    <row r="114" spans="1:129" s="5" customFormat="1" x14ac:dyDescent="0.25">
      <c r="A114" s="23"/>
      <c r="B114" s="23"/>
      <c r="D114" s="21"/>
      <c r="E114" s="20"/>
      <c r="F114" s="20"/>
      <c r="G114" s="20"/>
      <c r="H114" s="24"/>
      <c r="I114" s="24"/>
      <c r="J114" s="25"/>
      <c r="K114" s="26"/>
      <c r="L114" s="24"/>
      <c r="M114" s="27"/>
      <c r="N114" s="27"/>
      <c r="O114" s="27"/>
      <c r="P114" s="28"/>
      <c r="Q114" s="28"/>
      <c r="R114" s="28"/>
      <c r="S114" s="28"/>
      <c r="T114" s="28"/>
      <c r="U114" s="28"/>
      <c r="V114" s="28"/>
      <c r="W114" s="6"/>
      <c r="X114" s="6"/>
      <c r="Y114" s="6"/>
      <c r="Z114" s="6"/>
      <c r="AA114" s="6"/>
      <c r="AB114" s="6"/>
      <c r="AC114" s="29"/>
      <c r="AD114" s="6"/>
      <c r="AE114" s="29"/>
      <c r="AF114" s="6"/>
      <c r="AG114" s="6"/>
      <c r="AH114" s="29"/>
      <c r="AI114" s="29"/>
      <c r="AJ114" s="6"/>
      <c r="AK114" s="6"/>
      <c r="AL114" s="6"/>
      <c r="AM114" s="6"/>
      <c r="AN114" s="6"/>
      <c r="AO114" s="6"/>
      <c r="AP114" s="6"/>
      <c r="AQ114" s="6"/>
      <c r="AR114" s="6"/>
      <c r="AS114" s="6"/>
      <c r="AT114" s="6"/>
      <c r="AU114" s="6"/>
      <c r="AV114" s="6"/>
      <c r="AW114" s="6"/>
      <c r="AX114" s="6"/>
      <c r="AY114" s="6"/>
      <c r="AZ114" s="6"/>
      <c r="BA114" s="6"/>
      <c r="BB114" s="6"/>
      <c r="BC114" s="6"/>
      <c r="BD114" s="6"/>
      <c r="BE114" s="6"/>
      <c r="BF114" s="6"/>
      <c r="BG114" s="6"/>
      <c r="BH114" s="6"/>
      <c r="BI114" s="6"/>
      <c r="BJ114" s="6"/>
      <c r="BK114" s="6"/>
      <c r="BL114" s="139"/>
      <c r="BM114" s="96"/>
      <c r="BN114" s="96"/>
      <c r="BO114" s="96"/>
      <c r="BP114" s="96"/>
      <c r="BQ114" s="96"/>
      <c r="BR114" s="96"/>
      <c r="BS114" s="96"/>
      <c r="BT114" s="96"/>
      <c r="BU114" s="140"/>
      <c r="BV114" s="6"/>
      <c r="BW114" s="6"/>
      <c r="BX114" s="6"/>
      <c r="BY114" s="6"/>
      <c r="BZ114" s="6"/>
      <c r="CA114" s="6"/>
      <c r="CB114" s="6"/>
      <c r="CC114" s="6"/>
      <c r="CD114" s="6"/>
      <c r="CE114" s="6"/>
      <c r="CF114" s="6"/>
      <c r="CG114" s="6"/>
      <c r="CH114" s="6"/>
      <c r="CI114" s="6"/>
      <c r="CJ114" s="6"/>
      <c r="CK114" s="6"/>
      <c r="CL114" s="6"/>
      <c r="CM114" s="6"/>
      <c r="CN114" s="6"/>
      <c r="CO114" s="6"/>
      <c r="CP114" s="6"/>
      <c r="CQ114" s="6"/>
      <c r="CR114" s="6"/>
      <c r="CS114" s="6"/>
      <c r="CT114" s="6"/>
      <c r="CU114" s="6"/>
      <c r="CV114" s="6"/>
      <c r="CW114" s="6"/>
      <c r="CX114" s="6"/>
      <c r="CY114" s="6"/>
      <c r="CZ114" s="6"/>
      <c r="DA114" s="6"/>
      <c r="DB114" s="6"/>
      <c r="DC114" s="6"/>
    </row>
    <row r="115" spans="1:129" s="5" customFormat="1" x14ac:dyDescent="0.25">
      <c r="A115" s="23"/>
      <c r="B115" s="23"/>
      <c r="D115" s="21"/>
      <c r="E115" s="20"/>
      <c r="F115" s="20"/>
      <c r="G115" s="20"/>
      <c r="H115" s="24"/>
      <c r="I115" s="24"/>
      <c r="J115" s="25"/>
      <c r="K115" s="26"/>
      <c r="L115" s="24"/>
      <c r="M115" s="27"/>
      <c r="N115" s="27"/>
      <c r="O115" s="27"/>
      <c r="P115" s="28"/>
      <c r="Q115" s="28"/>
      <c r="R115" s="28"/>
      <c r="S115" s="28"/>
      <c r="T115" s="28"/>
      <c r="U115" s="28"/>
      <c r="V115" s="28"/>
      <c r="W115" s="6"/>
      <c r="X115" s="6"/>
      <c r="Y115" s="6"/>
      <c r="Z115" s="6"/>
      <c r="AA115" s="6"/>
      <c r="AB115" s="6"/>
      <c r="AC115" s="29"/>
      <c r="AD115" s="6"/>
      <c r="AE115" s="29"/>
      <c r="AF115" s="6"/>
      <c r="AG115" s="6"/>
      <c r="AH115" s="29"/>
      <c r="AI115" s="29"/>
      <c r="AJ115" s="6"/>
      <c r="AK115" s="6"/>
      <c r="AL115" s="6"/>
      <c r="AM115" s="6"/>
      <c r="AN115" s="6"/>
      <c r="AO115" s="6"/>
      <c r="AP115" s="6"/>
      <c r="AQ115" s="6"/>
      <c r="AR115" s="6"/>
      <c r="AS115" s="6"/>
      <c r="AT115" s="6"/>
      <c r="AU115" s="6"/>
      <c r="AV115" s="6"/>
      <c r="AW115" s="6"/>
      <c r="AX115" s="6"/>
      <c r="AY115" s="6"/>
      <c r="AZ115" s="6"/>
      <c r="BA115" s="6"/>
      <c r="BB115" s="6"/>
      <c r="BC115" s="6"/>
      <c r="BD115" s="6"/>
      <c r="BE115" s="6"/>
      <c r="BF115" s="6"/>
      <c r="BG115" s="6"/>
      <c r="BH115" s="6"/>
      <c r="BI115" s="6"/>
      <c r="BJ115" s="6"/>
      <c r="BK115" s="6"/>
      <c r="BL115" s="139"/>
      <c r="BM115" s="96"/>
      <c r="BN115" s="96"/>
      <c r="BO115" s="96"/>
      <c r="BP115" s="96"/>
      <c r="BQ115" s="96"/>
      <c r="BR115" s="96"/>
      <c r="BS115" s="96"/>
      <c r="BT115" s="96"/>
      <c r="BU115" s="140"/>
      <c r="BV115" s="6"/>
      <c r="BW115" s="6"/>
      <c r="BX115" s="6"/>
      <c r="BY115" s="6"/>
      <c r="BZ115" s="6"/>
      <c r="CA115" s="6"/>
      <c r="CB115" s="6"/>
      <c r="CC115" s="6"/>
      <c r="CD115" s="6"/>
      <c r="CE115" s="6"/>
      <c r="CF115" s="6"/>
      <c r="CG115" s="6"/>
      <c r="CH115" s="6"/>
      <c r="CI115" s="6"/>
      <c r="CJ115" s="6"/>
      <c r="CK115" s="6"/>
      <c r="CL115" s="6"/>
      <c r="CM115" s="6"/>
      <c r="CN115" s="6"/>
      <c r="CO115" s="6"/>
      <c r="CP115" s="6"/>
      <c r="CQ115" s="6"/>
      <c r="CR115" s="6"/>
      <c r="CS115" s="6"/>
      <c r="CT115" s="6"/>
      <c r="CU115" s="6"/>
      <c r="CV115" s="6"/>
      <c r="CW115" s="6"/>
      <c r="CX115" s="6"/>
      <c r="CY115" s="6"/>
      <c r="CZ115" s="6"/>
      <c r="DA115" s="6"/>
      <c r="DB115" s="6"/>
      <c r="DC115" s="6"/>
      <c r="DD115" s="6"/>
    </row>
    <row r="116" spans="1:129" s="5" customFormat="1" x14ac:dyDescent="0.25">
      <c r="A116" s="23"/>
      <c r="B116" s="23"/>
      <c r="D116" s="21"/>
      <c r="E116" s="20"/>
      <c r="F116" s="20"/>
      <c r="G116" s="20"/>
      <c r="H116" s="24"/>
      <c r="I116" s="24"/>
      <c r="J116" s="25"/>
      <c r="K116" s="26"/>
      <c r="L116" s="24"/>
      <c r="M116" s="27"/>
      <c r="N116" s="27"/>
      <c r="O116" s="27"/>
      <c r="P116" s="28"/>
      <c r="Q116" s="28"/>
      <c r="R116" s="28"/>
      <c r="S116" s="28"/>
      <c r="T116" s="28"/>
      <c r="U116" s="28"/>
      <c r="V116" s="28"/>
      <c r="W116" s="6"/>
      <c r="X116" s="6"/>
      <c r="Y116" s="6"/>
      <c r="Z116" s="6"/>
      <c r="AA116" s="6"/>
      <c r="AB116" s="6"/>
      <c r="AC116" s="29"/>
      <c r="AD116" s="6"/>
      <c r="AE116" s="29"/>
      <c r="AF116" s="6"/>
      <c r="AG116" s="6"/>
      <c r="AH116" s="29"/>
      <c r="AI116" s="29"/>
      <c r="AJ116" s="6"/>
      <c r="AK116" s="6"/>
      <c r="AL116" s="6"/>
      <c r="AM116" s="6"/>
      <c r="AN116" s="6"/>
      <c r="AO116" s="6"/>
      <c r="AP116" s="6"/>
      <c r="AQ116" s="6"/>
      <c r="AR116" s="6"/>
      <c r="AS116" s="6"/>
      <c r="AT116" s="6"/>
      <c r="AU116" s="6"/>
      <c r="AV116" s="6"/>
      <c r="AW116" s="6"/>
      <c r="AX116" s="6"/>
      <c r="AY116" s="6"/>
      <c r="AZ116" s="6"/>
      <c r="BA116" s="6"/>
      <c r="BB116" s="6"/>
      <c r="BC116" s="6"/>
      <c r="BD116" s="6"/>
      <c r="BE116" s="6"/>
      <c r="BF116" s="6"/>
      <c r="BG116" s="6"/>
      <c r="BH116" s="6"/>
      <c r="BI116" s="6"/>
      <c r="BJ116" s="6"/>
      <c r="BK116" s="6"/>
      <c r="BL116" s="139"/>
      <c r="BM116" s="96"/>
      <c r="BN116" s="96"/>
      <c r="BO116" s="96"/>
      <c r="BP116" s="96"/>
      <c r="BQ116" s="96"/>
      <c r="BR116" s="96"/>
      <c r="BS116" s="96"/>
      <c r="BT116" s="96"/>
      <c r="BU116" s="140"/>
      <c r="BV116" s="6"/>
      <c r="BW116" s="6"/>
      <c r="BX116" s="6"/>
      <c r="BY116" s="6"/>
      <c r="BZ116" s="6"/>
      <c r="CA116" s="6"/>
      <c r="CB116" s="6"/>
      <c r="CC116" s="6"/>
      <c r="CD116" s="6"/>
      <c r="CE116" s="6"/>
      <c r="CF116" s="6"/>
      <c r="CG116" s="6"/>
      <c r="CH116" s="6"/>
      <c r="CI116" s="6"/>
      <c r="CJ116" s="6"/>
      <c r="CK116" s="6"/>
      <c r="CL116" s="6"/>
      <c r="CM116" s="6"/>
      <c r="CN116" s="6"/>
      <c r="CO116" s="6"/>
      <c r="CP116" s="6"/>
      <c r="CQ116" s="6"/>
      <c r="CR116" s="6"/>
      <c r="CS116" s="6"/>
      <c r="CT116" s="6"/>
      <c r="CU116" s="6"/>
      <c r="CV116" s="6"/>
      <c r="CW116" s="6"/>
      <c r="CX116" s="6"/>
      <c r="CY116" s="6"/>
      <c r="CZ116" s="6"/>
      <c r="DA116" s="6"/>
      <c r="DB116" s="6"/>
      <c r="DC116" s="6"/>
      <c r="DD116" s="6"/>
      <c r="DE116" s="6"/>
    </row>
    <row r="117" spans="1:129" s="5" customFormat="1" x14ac:dyDescent="0.25">
      <c r="A117" s="23"/>
      <c r="B117" s="23"/>
      <c r="D117" s="21"/>
      <c r="E117" s="20"/>
      <c r="F117" s="20"/>
      <c r="G117" s="20"/>
      <c r="H117" s="24"/>
      <c r="I117" s="24"/>
      <c r="J117" s="25"/>
      <c r="K117" s="26"/>
      <c r="L117" s="24"/>
      <c r="M117" s="27"/>
      <c r="N117" s="27"/>
      <c r="O117" s="27"/>
      <c r="P117" s="28"/>
      <c r="Q117" s="28"/>
      <c r="R117" s="28"/>
      <c r="S117" s="28"/>
      <c r="T117" s="28"/>
      <c r="U117" s="28"/>
      <c r="V117" s="28"/>
      <c r="W117" s="6"/>
      <c r="X117" s="6"/>
      <c r="Y117" s="6"/>
      <c r="Z117" s="6"/>
      <c r="AA117" s="6"/>
      <c r="AB117" s="6"/>
      <c r="AC117" s="29"/>
      <c r="AD117" s="6"/>
      <c r="AE117" s="29"/>
      <c r="AF117" s="6"/>
      <c r="AG117" s="6"/>
      <c r="AH117" s="29"/>
      <c r="AI117" s="29"/>
      <c r="AJ117" s="6"/>
      <c r="AK117" s="6"/>
      <c r="AL117" s="6"/>
      <c r="AM117" s="6"/>
      <c r="AN117" s="6"/>
      <c r="AO117" s="6"/>
      <c r="AP117" s="6"/>
      <c r="AQ117" s="6"/>
      <c r="AR117" s="6"/>
      <c r="AS117" s="6"/>
      <c r="AT117" s="6"/>
      <c r="AU117" s="6"/>
      <c r="AV117" s="6"/>
      <c r="AW117" s="6"/>
      <c r="AX117" s="6"/>
      <c r="AY117" s="6"/>
      <c r="AZ117" s="6"/>
      <c r="BA117" s="6"/>
      <c r="BB117" s="6"/>
      <c r="BC117" s="6"/>
      <c r="BD117" s="6"/>
      <c r="BE117" s="6"/>
      <c r="BF117" s="6"/>
      <c r="BG117" s="6"/>
      <c r="BH117" s="6"/>
      <c r="BI117" s="6"/>
      <c r="BJ117" s="6"/>
      <c r="BK117" s="6"/>
      <c r="BL117" s="139"/>
      <c r="BM117" s="96"/>
      <c r="BN117" s="96"/>
      <c r="BO117" s="96"/>
      <c r="BP117" s="96"/>
      <c r="BQ117" s="96"/>
      <c r="BR117" s="96"/>
      <c r="BS117" s="96"/>
      <c r="BT117" s="96"/>
      <c r="BU117" s="140"/>
      <c r="BV117" s="6"/>
      <c r="BW117" s="6"/>
      <c r="BX117" s="6"/>
      <c r="BY117" s="6"/>
      <c r="BZ117" s="6"/>
      <c r="CA117" s="6"/>
      <c r="CB117" s="6"/>
      <c r="CC117" s="6"/>
      <c r="CD117" s="6"/>
      <c r="CE117" s="6"/>
      <c r="CF117" s="6"/>
      <c r="CG117" s="6"/>
      <c r="CH117" s="6"/>
      <c r="CI117" s="6"/>
      <c r="CJ117" s="6"/>
      <c r="CK117" s="6"/>
      <c r="CL117" s="6"/>
      <c r="CM117" s="6"/>
      <c r="CN117" s="6"/>
      <c r="CO117" s="6"/>
      <c r="CP117" s="6"/>
      <c r="CQ117" s="6"/>
      <c r="CR117" s="6"/>
      <c r="CS117" s="6"/>
      <c r="CT117" s="6"/>
      <c r="CU117" s="6"/>
      <c r="CV117" s="6"/>
      <c r="CW117" s="6"/>
      <c r="CX117" s="6"/>
      <c r="CY117" s="6"/>
      <c r="CZ117" s="6"/>
      <c r="DA117" s="6"/>
      <c r="DB117" s="6"/>
      <c r="DC117" s="6"/>
      <c r="DD117" s="6"/>
      <c r="DE117" s="6"/>
      <c r="DF117" s="6"/>
    </row>
    <row r="118" spans="1:129" s="5" customFormat="1" x14ac:dyDescent="0.25">
      <c r="A118" s="23"/>
      <c r="B118" s="23"/>
      <c r="D118" s="21"/>
      <c r="E118" s="20"/>
      <c r="F118" s="20"/>
      <c r="G118" s="20"/>
      <c r="H118" s="24"/>
      <c r="I118" s="24"/>
      <c r="J118" s="25"/>
      <c r="K118" s="26"/>
      <c r="L118" s="24"/>
      <c r="M118" s="27"/>
      <c r="N118" s="27"/>
      <c r="O118" s="27"/>
      <c r="P118" s="28"/>
      <c r="Q118" s="28"/>
      <c r="R118" s="28"/>
      <c r="S118" s="28"/>
      <c r="T118" s="28"/>
      <c r="U118" s="28"/>
      <c r="V118" s="28"/>
      <c r="W118" s="6"/>
      <c r="X118" s="6"/>
      <c r="Y118" s="6"/>
      <c r="Z118" s="6"/>
      <c r="AA118" s="6"/>
      <c r="AB118" s="6"/>
      <c r="AC118" s="29"/>
      <c r="AD118" s="6"/>
      <c r="AE118" s="29"/>
      <c r="AF118" s="6"/>
      <c r="AG118" s="6"/>
      <c r="AH118" s="29"/>
      <c r="AI118" s="29"/>
      <c r="AJ118" s="6"/>
      <c r="AK118" s="6"/>
      <c r="AL118" s="6"/>
      <c r="AM118" s="6"/>
      <c r="AN118" s="6"/>
      <c r="AO118" s="6"/>
      <c r="AP118" s="6"/>
      <c r="AQ118" s="6"/>
      <c r="AR118" s="6"/>
      <c r="AS118" s="6"/>
      <c r="AT118" s="6"/>
      <c r="AU118" s="6"/>
      <c r="AV118" s="6"/>
      <c r="AW118" s="6"/>
      <c r="AX118" s="6"/>
      <c r="AY118" s="6"/>
      <c r="AZ118" s="6"/>
      <c r="BA118" s="6"/>
      <c r="BB118" s="6"/>
      <c r="BC118" s="6"/>
      <c r="BD118" s="6"/>
      <c r="BE118" s="6"/>
      <c r="BF118" s="6"/>
      <c r="BG118" s="6"/>
      <c r="BH118" s="6"/>
      <c r="BI118" s="6"/>
      <c r="BJ118" s="6"/>
      <c r="BK118" s="6"/>
      <c r="BL118" s="139"/>
      <c r="BM118" s="96"/>
      <c r="BN118" s="96"/>
      <c r="BO118" s="96"/>
      <c r="BP118" s="96"/>
      <c r="BQ118" s="96"/>
      <c r="BR118" s="96"/>
      <c r="BS118" s="96"/>
      <c r="BT118" s="96"/>
      <c r="BU118" s="140"/>
      <c r="BV118" s="6"/>
      <c r="BW118" s="6"/>
      <c r="BX118" s="6"/>
      <c r="BY118" s="6"/>
      <c r="BZ118" s="6"/>
      <c r="CA118" s="6"/>
      <c r="CB118" s="6"/>
      <c r="CC118" s="6"/>
      <c r="CD118" s="6"/>
      <c r="CE118" s="6"/>
      <c r="CF118" s="6"/>
      <c r="CG118" s="6"/>
      <c r="CH118" s="6"/>
      <c r="CI118" s="6"/>
      <c r="CJ118" s="6"/>
      <c r="CK118" s="6"/>
      <c r="CL118" s="6"/>
      <c r="CM118" s="6"/>
      <c r="CN118" s="6"/>
      <c r="CO118" s="6"/>
      <c r="CP118" s="6"/>
      <c r="CQ118" s="6"/>
      <c r="CR118" s="6"/>
      <c r="CS118" s="6"/>
      <c r="CT118" s="6"/>
      <c r="CU118" s="6"/>
      <c r="CV118" s="6"/>
      <c r="CW118" s="6"/>
      <c r="CX118" s="6"/>
      <c r="CY118" s="6"/>
      <c r="CZ118" s="6"/>
      <c r="DA118" s="6"/>
      <c r="DB118" s="6"/>
      <c r="DC118" s="6"/>
      <c r="DD118" s="6"/>
      <c r="DE118" s="6"/>
      <c r="DF118" s="6"/>
      <c r="DG118" s="6"/>
    </row>
    <row r="119" spans="1:129" s="5" customFormat="1" x14ac:dyDescent="0.25">
      <c r="A119" s="23"/>
      <c r="B119" s="23"/>
      <c r="D119" s="21"/>
      <c r="E119" s="20"/>
      <c r="F119" s="20"/>
      <c r="G119" s="20"/>
      <c r="H119" s="24"/>
      <c r="I119" s="24"/>
      <c r="J119" s="25"/>
      <c r="K119" s="26"/>
      <c r="L119" s="24"/>
      <c r="M119" s="27"/>
      <c r="N119" s="27"/>
      <c r="O119" s="27"/>
      <c r="P119" s="28"/>
      <c r="Q119" s="28"/>
      <c r="R119" s="28"/>
      <c r="S119" s="28"/>
      <c r="T119" s="28"/>
      <c r="U119" s="28"/>
      <c r="V119" s="28"/>
      <c r="W119" s="6"/>
      <c r="X119" s="6"/>
      <c r="Y119" s="6"/>
      <c r="Z119" s="6"/>
      <c r="AA119" s="6"/>
      <c r="AB119" s="6"/>
      <c r="AC119" s="29"/>
      <c r="AD119" s="6"/>
      <c r="AE119" s="29"/>
      <c r="AF119" s="6"/>
      <c r="AG119" s="6"/>
      <c r="AH119" s="29"/>
      <c r="AI119" s="29"/>
      <c r="AJ119" s="6"/>
      <c r="AK119" s="6"/>
      <c r="AL119" s="6"/>
      <c r="AM119" s="6"/>
      <c r="AN119" s="6"/>
      <c r="AO119" s="6"/>
      <c r="AP119" s="6"/>
      <c r="AQ119" s="6"/>
      <c r="AR119" s="6"/>
      <c r="AS119" s="6"/>
      <c r="AT119" s="6"/>
      <c r="AU119" s="6"/>
      <c r="AV119" s="6"/>
      <c r="AW119" s="6"/>
      <c r="AX119" s="6"/>
      <c r="AY119" s="6"/>
      <c r="AZ119" s="6"/>
      <c r="BA119" s="6"/>
      <c r="BB119" s="6"/>
      <c r="BC119" s="6"/>
      <c r="BD119" s="6"/>
      <c r="BE119" s="6"/>
      <c r="BF119" s="6"/>
      <c r="BG119" s="6"/>
      <c r="BH119" s="6"/>
      <c r="BI119" s="6"/>
      <c r="BJ119" s="6"/>
      <c r="BK119" s="6"/>
      <c r="BL119" s="139"/>
      <c r="BM119" s="96"/>
      <c r="BN119" s="96"/>
      <c r="BO119" s="96"/>
      <c r="BP119" s="96"/>
      <c r="BQ119" s="96"/>
      <c r="BR119" s="96"/>
      <c r="BS119" s="96"/>
      <c r="BT119" s="96"/>
      <c r="BU119" s="140"/>
      <c r="BV119" s="6"/>
      <c r="BW119" s="6"/>
      <c r="BX119" s="6"/>
      <c r="BY119" s="6"/>
      <c r="BZ119" s="6"/>
      <c r="CA119" s="6"/>
      <c r="CB119" s="6"/>
      <c r="CC119" s="6"/>
      <c r="CD119" s="6"/>
      <c r="CE119" s="6"/>
      <c r="CF119" s="6"/>
      <c r="CG119" s="6"/>
      <c r="CH119" s="6"/>
      <c r="CI119" s="6"/>
      <c r="CJ119" s="6"/>
      <c r="CK119" s="6"/>
      <c r="CL119" s="6"/>
      <c r="CM119" s="6"/>
      <c r="CN119" s="6"/>
      <c r="CO119" s="6"/>
      <c r="CP119" s="6"/>
      <c r="CQ119" s="6"/>
      <c r="CR119" s="6"/>
      <c r="CS119" s="6"/>
      <c r="CT119" s="6"/>
      <c r="CU119" s="6"/>
      <c r="CV119" s="6"/>
      <c r="CW119" s="6"/>
      <c r="CX119" s="6"/>
      <c r="CY119" s="6"/>
      <c r="CZ119" s="6"/>
      <c r="DA119" s="6"/>
      <c r="DB119" s="6"/>
      <c r="DC119" s="6"/>
      <c r="DD119" s="6"/>
      <c r="DE119" s="6"/>
      <c r="DF119" s="6"/>
      <c r="DG119" s="6"/>
      <c r="DH119" s="6"/>
      <c r="DP119" s="30"/>
    </row>
    <row r="120" spans="1:129" s="5" customFormat="1" x14ac:dyDescent="0.25">
      <c r="A120" s="23"/>
      <c r="B120" s="23"/>
      <c r="D120" s="21"/>
      <c r="E120" s="20"/>
      <c r="F120" s="20"/>
      <c r="G120" s="20"/>
      <c r="H120" s="24"/>
      <c r="I120" s="24"/>
      <c r="J120" s="25"/>
      <c r="K120" s="26"/>
      <c r="L120" s="24"/>
      <c r="M120" s="27"/>
      <c r="N120" s="27"/>
      <c r="O120" s="27"/>
      <c r="P120" s="28"/>
      <c r="Q120" s="28"/>
      <c r="R120" s="28"/>
      <c r="S120" s="28"/>
      <c r="T120" s="28"/>
      <c r="U120" s="28"/>
      <c r="V120" s="28"/>
      <c r="W120" s="6"/>
      <c r="X120" s="6"/>
      <c r="Y120" s="6"/>
      <c r="Z120" s="6"/>
      <c r="AA120" s="6"/>
      <c r="AB120" s="6"/>
      <c r="AC120" s="29"/>
      <c r="AD120" s="6"/>
      <c r="AE120" s="29"/>
      <c r="AF120" s="6"/>
      <c r="AG120" s="6"/>
      <c r="AH120" s="29"/>
      <c r="AI120" s="29"/>
      <c r="AJ120" s="6"/>
      <c r="AK120" s="6"/>
      <c r="AL120" s="6"/>
      <c r="AM120" s="6"/>
      <c r="AN120" s="6"/>
      <c r="AO120" s="6"/>
      <c r="AP120" s="6"/>
      <c r="AQ120" s="6"/>
      <c r="AR120" s="6"/>
      <c r="AS120" s="6"/>
      <c r="AT120" s="6"/>
      <c r="AU120" s="6"/>
      <c r="AV120" s="6"/>
      <c r="AW120" s="6"/>
      <c r="AX120" s="6"/>
      <c r="AY120" s="6"/>
      <c r="AZ120" s="6"/>
      <c r="BA120" s="6"/>
      <c r="BB120" s="6"/>
      <c r="BC120" s="6"/>
      <c r="BD120" s="6"/>
      <c r="BE120" s="6"/>
      <c r="BF120" s="6"/>
      <c r="BG120" s="6"/>
      <c r="BH120" s="6"/>
      <c r="BI120" s="6"/>
      <c r="BJ120" s="6"/>
      <c r="BK120" s="6"/>
      <c r="BL120" s="139"/>
      <c r="BM120" s="96"/>
      <c r="BN120" s="96"/>
      <c r="BO120" s="96"/>
      <c r="BP120" s="96"/>
      <c r="BQ120" s="96"/>
      <c r="BR120" s="96"/>
      <c r="BS120" s="96"/>
      <c r="BT120" s="96"/>
      <c r="BU120" s="140"/>
      <c r="BV120" s="6"/>
      <c r="BW120" s="6"/>
      <c r="BX120" s="6"/>
      <c r="BY120" s="6"/>
      <c r="BZ120" s="6"/>
      <c r="CA120" s="6"/>
      <c r="CB120" s="6"/>
      <c r="CC120" s="6"/>
      <c r="CD120" s="6"/>
      <c r="CE120" s="6"/>
      <c r="CF120" s="6"/>
      <c r="CG120" s="6"/>
      <c r="CH120" s="6"/>
      <c r="CI120" s="6"/>
      <c r="CJ120" s="6"/>
      <c r="CK120" s="6"/>
      <c r="CL120" s="6"/>
      <c r="CM120" s="6"/>
      <c r="CN120" s="6"/>
      <c r="CO120" s="6"/>
      <c r="CP120" s="6"/>
      <c r="CQ120" s="6"/>
      <c r="CR120" s="6"/>
      <c r="CS120" s="6"/>
      <c r="CT120" s="6"/>
      <c r="CU120" s="6"/>
      <c r="CV120" s="6"/>
      <c r="CW120" s="6"/>
      <c r="CX120" s="6"/>
      <c r="CY120" s="6"/>
      <c r="CZ120" s="6"/>
      <c r="DA120" s="6"/>
      <c r="DB120" s="6"/>
      <c r="DC120" s="6"/>
      <c r="DD120" s="6"/>
      <c r="DE120" s="6"/>
      <c r="DF120" s="6"/>
      <c r="DG120" s="6"/>
      <c r="DH120" s="6"/>
      <c r="DI120" s="6"/>
      <c r="DQ120" s="30"/>
    </row>
    <row r="121" spans="1:129" s="5" customFormat="1" x14ac:dyDescent="0.25">
      <c r="A121" s="23"/>
      <c r="B121" s="23"/>
      <c r="D121" s="21"/>
      <c r="E121" s="20"/>
      <c r="F121" s="20"/>
      <c r="G121" s="20"/>
      <c r="H121" s="24"/>
      <c r="I121" s="24"/>
      <c r="J121" s="25"/>
      <c r="K121" s="26"/>
      <c r="L121" s="24"/>
      <c r="M121" s="27"/>
      <c r="N121" s="27"/>
      <c r="O121" s="27"/>
      <c r="P121" s="28"/>
      <c r="Q121" s="28"/>
      <c r="R121" s="28"/>
      <c r="S121" s="28"/>
      <c r="T121" s="28"/>
      <c r="U121" s="28"/>
      <c r="V121" s="28"/>
      <c r="W121" s="6"/>
      <c r="X121" s="6"/>
      <c r="Y121" s="6"/>
      <c r="Z121" s="6"/>
      <c r="AA121" s="6"/>
      <c r="AB121" s="6"/>
      <c r="AC121" s="29"/>
      <c r="AD121" s="6"/>
      <c r="AE121" s="29"/>
      <c r="AF121" s="6"/>
      <c r="AG121" s="6"/>
      <c r="AH121" s="29"/>
      <c r="AI121" s="29"/>
      <c r="AJ121" s="6"/>
      <c r="AK121" s="6"/>
      <c r="AL121" s="6"/>
      <c r="AM121" s="6"/>
      <c r="AN121" s="6"/>
      <c r="AO121" s="6"/>
      <c r="AP121" s="6"/>
      <c r="AQ121" s="6"/>
      <c r="AR121" s="6"/>
      <c r="AS121" s="6"/>
      <c r="AT121" s="6"/>
      <c r="AU121" s="6"/>
      <c r="AV121" s="6"/>
      <c r="AW121" s="6"/>
      <c r="AX121" s="6"/>
      <c r="AY121" s="6"/>
      <c r="AZ121" s="6"/>
      <c r="BA121" s="6"/>
      <c r="BB121" s="6"/>
      <c r="BC121" s="6"/>
      <c r="BD121" s="6"/>
      <c r="BE121" s="6"/>
      <c r="BF121" s="6"/>
      <c r="BG121" s="6"/>
      <c r="BH121" s="6"/>
      <c r="BI121" s="6"/>
      <c r="BJ121" s="6"/>
      <c r="BK121" s="6"/>
      <c r="BL121" s="139"/>
      <c r="BM121" s="96"/>
      <c r="BN121" s="96"/>
      <c r="BO121" s="96"/>
      <c r="BP121" s="96"/>
      <c r="BQ121" s="96"/>
      <c r="BR121" s="96"/>
      <c r="BS121" s="96"/>
      <c r="BT121" s="96"/>
      <c r="BU121" s="140"/>
      <c r="BV121" s="6"/>
      <c r="BW121" s="6"/>
      <c r="BX121" s="6"/>
      <c r="BY121" s="6"/>
      <c r="BZ121" s="6"/>
      <c r="CA121" s="6"/>
      <c r="CB121" s="6"/>
      <c r="CC121" s="6"/>
      <c r="CD121" s="6"/>
      <c r="CE121" s="6"/>
      <c r="CF121" s="6"/>
      <c r="CG121" s="6"/>
      <c r="CH121" s="6"/>
      <c r="CI121" s="6"/>
      <c r="CJ121" s="6"/>
      <c r="CK121" s="6"/>
      <c r="CL121" s="6"/>
      <c r="CM121" s="6"/>
      <c r="CN121" s="6"/>
      <c r="CO121" s="6"/>
      <c r="CP121" s="6"/>
      <c r="CQ121" s="6"/>
      <c r="CR121" s="6"/>
      <c r="CS121" s="6"/>
      <c r="CT121" s="6"/>
      <c r="CU121" s="6"/>
      <c r="CV121" s="6"/>
      <c r="CW121" s="6"/>
      <c r="CX121" s="6"/>
      <c r="CY121" s="6"/>
      <c r="CZ121" s="6"/>
      <c r="DA121" s="6"/>
      <c r="DB121" s="6"/>
      <c r="DC121" s="6"/>
      <c r="DD121" s="6"/>
      <c r="DE121" s="6"/>
      <c r="DF121" s="6"/>
      <c r="DG121" s="6"/>
      <c r="DH121" s="6"/>
      <c r="DI121" s="6"/>
      <c r="DJ121" s="6"/>
      <c r="DR121" s="30"/>
    </row>
    <row r="122" spans="1:129" s="5" customFormat="1" x14ac:dyDescent="0.25">
      <c r="A122" s="23"/>
      <c r="B122" s="23"/>
      <c r="D122" s="21"/>
      <c r="E122" s="20"/>
      <c r="F122" s="20"/>
      <c r="G122" s="20"/>
      <c r="H122" s="24"/>
      <c r="I122" s="24"/>
      <c r="J122" s="25"/>
      <c r="K122" s="26"/>
      <c r="L122" s="24"/>
      <c r="M122" s="27"/>
      <c r="N122" s="27"/>
      <c r="O122" s="27"/>
      <c r="P122" s="28"/>
      <c r="Q122" s="28"/>
      <c r="R122" s="28"/>
      <c r="S122" s="28"/>
      <c r="T122" s="28"/>
      <c r="U122" s="28"/>
      <c r="V122" s="28"/>
      <c r="W122" s="6"/>
      <c r="X122" s="6"/>
      <c r="Y122" s="6"/>
      <c r="Z122" s="6"/>
      <c r="AA122" s="6"/>
      <c r="AB122" s="6"/>
      <c r="AC122" s="29"/>
      <c r="AD122" s="6"/>
      <c r="AE122" s="29"/>
      <c r="AF122" s="6"/>
      <c r="AG122" s="6"/>
      <c r="AH122" s="29"/>
      <c r="AI122" s="29"/>
      <c r="AJ122" s="6"/>
      <c r="AK122" s="6"/>
      <c r="AL122" s="6"/>
      <c r="AM122" s="6"/>
      <c r="AN122" s="6"/>
      <c r="AO122" s="6"/>
      <c r="AP122" s="6"/>
      <c r="AQ122" s="6"/>
      <c r="AR122" s="6"/>
      <c r="AS122" s="6"/>
      <c r="AT122" s="6"/>
      <c r="AU122" s="6"/>
      <c r="AV122" s="6"/>
      <c r="AW122" s="6"/>
      <c r="AX122" s="6"/>
      <c r="AY122" s="6"/>
      <c r="AZ122" s="6"/>
      <c r="BA122" s="6"/>
      <c r="BB122" s="6"/>
      <c r="BC122" s="6"/>
      <c r="BD122" s="6"/>
      <c r="BE122" s="6"/>
      <c r="BF122" s="6"/>
      <c r="BG122" s="6"/>
      <c r="BH122" s="6"/>
      <c r="BI122" s="6"/>
      <c r="BJ122" s="6"/>
      <c r="BK122" s="6"/>
      <c r="BL122" s="139"/>
      <c r="BM122" s="96"/>
      <c r="BN122" s="96"/>
      <c r="BO122" s="96"/>
      <c r="BP122" s="96"/>
      <c r="BQ122" s="96"/>
      <c r="BR122" s="96"/>
      <c r="BS122" s="96"/>
      <c r="BT122" s="96"/>
      <c r="BU122" s="140"/>
      <c r="BV122" s="6"/>
      <c r="BW122" s="6"/>
      <c r="BX122" s="6"/>
      <c r="BY122" s="6"/>
      <c r="BZ122" s="6"/>
      <c r="CA122" s="6"/>
      <c r="CB122" s="6"/>
      <c r="CC122" s="6"/>
      <c r="CD122" s="6"/>
      <c r="CE122" s="6"/>
      <c r="CF122" s="6"/>
      <c r="CG122" s="6"/>
      <c r="CH122" s="6"/>
      <c r="CI122" s="6"/>
      <c r="CJ122" s="6"/>
      <c r="CK122" s="6"/>
      <c r="CL122" s="6"/>
      <c r="CM122" s="6"/>
      <c r="CN122" s="6"/>
      <c r="CO122" s="6"/>
      <c r="CP122" s="6"/>
      <c r="CQ122" s="6"/>
      <c r="CR122" s="6"/>
      <c r="CS122" s="6"/>
      <c r="CT122" s="6"/>
      <c r="CU122" s="6"/>
      <c r="CV122" s="6"/>
      <c r="CW122" s="6"/>
      <c r="CX122" s="6"/>
      <c r="CY122" s="6"/>
      <c r="CZ122" s="6"/>
      <c r="DA122" s="6"/>
      <c r="DB122" s="6"/>
      <c r="DC122" s="6"/>
      <c r="DD122" s="6"/>
      <c r="DE122" s="6"/>
      <c r="DF122" s="6"/>
      <c r="DG122" s="6"/>
      <c r="DH122" s="6"/>
      <c r="DI122" s="6"/>
      <c r="DJ122" s="6"/>
      <c r="DK122" s="6"/>
      <c r="DS122" s="30"/>
    </row>
    <row r="123" spans="1:129" s="5" customFormat="1" x14ac:dyDescent="0.25">
      <c r="A123" s="23"/>
      <c r="B123" s="23"/>
      <c r="D123" s="21"/>
      <c r="E123" s="20"/>
      <c r="F123" s="20"/>
      <c r="G123" s="20"/>
      <c r="H123" s="24"/>
      <c r="I123" s="24"/>
      <c r="J123" s="25"/>
      <c r="K123" s="26"/>
      <c r="L123" s="24"/>
      <c r="M123" s="27"/>
      <c r="N123" s="27"/>
      <c r="O123" s="27"/>
      <c r="P123" s="28"/>
      <c r="Q123" s="28"/>
      <c r="R123" s="28"/>
      <c r="S123" s="28"/>
      <c r="T123" s="28"/>
      <c r="U123" s="28"/>
      <c r="V123" s="28"/>
      <c r="W123" s="6"/>
      <c r="X123" s="6"/>
      <c r="Y123" s="6"/>
      <c r="Z123" s="6"/>
      <c r="AA123" s="6"/>
      <c r="AB123" s="6"/>
      <c r="AC123" s="29"/>
      <c r="AD123" s="6"/>
      <c r="AE123" s="29"/>
      <c r="AF123" s="6"/>
      <c r="AG123" s="6"/>
      <c r="AH123" s="29"/>
      <c r="AI123" s="29"/>
      <c r="AJ123" s="6"/>
      <c r="AK123" s="6"/>
      <c r="AL123" s="6"/>
      <c r="AM123" s="6"/>
      <c r="AN123" s="6"/>
      <c r="AO123" s="6"/>
      <c r="AP123" s="6"/>
      <c r="AQ123" s="6"/>
      <c r="AR123" s="6"/>
      <c r="AS123" s="6"/>
      <c r="AT123" s="6"/>
      <c r="AU123" s="6"/>
      <c r="AV123" s="6"/>
      <c r="AW123" s="6"/>
      <c r="AX123" s="6"/>
      <c r="AY123" s="6"/>
      <c r="AZ123" s="6"/>
      <c r="BA123" s="6"/>
      <c r="BB123" s="6"/>
      <c r="BC123" s="6"/>
      <c r="BD123" s="6"/>
      <c r="BE123" s="6"/>
      <c r="BF123" s="6"/>
      <c r="BG123" s="6"/>
      <c r="BH123" s="6"/>
      <c r="BI123" s="6"/>
      <c r="BJ123" s="6"/>
      <c r="BK123" s="6"/>
      <c r="BL123" s="139"/>
      <c r="BM123" s="96"/>
      <c r="BN123" s="96"/>
      <c r="BO123" s="96"/>
      <c r="BP123" s="96"/>
      <c r="BQ123" s="96"/>
      <c r="BR123" s="96"/>
      <c r="BS123" s="96"/>
      <c r="BT123" s="96"/>
      <c r="BU123" s="140"/>
      <c r="BV123" s="6"/>
      <c r="BW123" s="6"/>
      <c r="BX123" s="6"/>
      <c r="BY123" s="6"/>
      <c r="BZ123" s="6"/>
      <c r="CA123" s="6"/>
      <c r="CB123" s="6"/>
      <c r="CC123" s="6"/>
      <c r="CD123" s="6"/>
      <c r="CE123" s="6"/>
      <c r="CF123" s="6"/>
      <c r="CG123" s="6"/>
      <c r="CH123" s="6"/>
      <c r="CI123" s="6"/>
      <c r="CJ123" s="6"/>
      <c r="CK123" s="6"/>
      <c r="CL123" s="6"/>
      <c r="CM123" s="6"/>
      <c r="CN123" s="6"/>
      <c r="CO123" s="6"/>
      <c r="CP123" s="6"/>
      <c r="CQ123" s="6"/>
      <c r="CR123" s="6"/>
      <c r="CS123" s="6"/>
      <c r="CT123" s="6"/>
      <c r="CU123" s="6"/>
      <c r="CV123" s="6"/>
      <c r="CW123" s="6"/>
      <c r="CX123" s="6"/>
      <c r="CY123" s="6"/>
      <c r="CZ123" s="6"/>
      <c r="DA123" s="6"/>
      <c r="DB123" s="6"/>
      <c r="DC123" s="6"/>
      <c r="DD123" s="6"/>
      <c r="DE123" s="6"/>
      <c r="DF123" s="6"/>
      <c r="DG123" s="6"/>
      <c r="DH123" s="6"/>
      <c r="DI123" s="6"/>
      <c r="DJ123" s="6"/>
      <c r="DK123" s="6"/>
      <c r="DL123" s="6"/>
      <c r="DT123" s="30"/>
    </row>
    <row r="124" spans="1:129" s="5" customFormat="1" x14ac:dyDescent="0.25">
      <c r="A124" s="23"/>
      <c r="B124" s="23"/>
      <c r="D124" s="21"/>
      <c r="E124" s="20"/>
      <c r="F124" s="20"/>
      <c r="G124" s="20"/>
      <c r="H124" s="24"/>
      <c r="I124" s="24"/>
      <c r="J124" s="25"/>
      <c r="K124" s="26"/>
      <c r="L124" s="24"/>
      <c r="M124" s="27"/>
      <c r="N124" s="27"/>
      <c r="O124" s="27"/>
      <c r="P124" s="28"/>
      <c r="Q124" s="28"/>
      <c r="R124" s="28"/>
      <c r="S124" s="28"/>
      <c r="T124" s="28"/>
      <c r="U124" s="28"/>
      <c r="V124" s="28"/>
      <c r="W124" s="6"/>
      <c r="X124" s="6"/>
      <c r="Y124" s="6"/>
      <c r="Z124" s="6"/>
      <c r="AA124" s="6"/>
      <c r="AB124" s="6"/>
      <c r="AC124" s="29"/>
      <c r="AD124" s="6"/>
      <c r="AE124" s="29"/>
      <c r="AF124" s="6"/>
      <c r="AG124" s="6"/>
      <c r="AH124" s="29"/>
      <c r="AI124" s="29"/>
      <c r="AJ124" s="6"/>
      <c r="AK124" s="6"/>
      <c r="AL124" s="6"/>
      <c r="AM124" s="6"/>
      <c r="AN124" s="6"/>
      <c r="AO124" s="6"/>
      <c r="AP124" s="6"/>
      <c r="AQ124" s="6"/>
      <c r="AR124" s="6"/>
      <c r="AS124" s="6"/>
      <c r="AT124" s="6"/>
      <c r="AU124" s="6"/>
      <c r="AV124" s="6"/>
      <c r="AW124" s="6"/>
      <c r="AX124" s="6"/>
      <c r="AY124" s="6"/>
      <c r="AZ124" s="6"/>
      <c r="BA124" s="6"/>
      <c r="BB124" s="6"/>
      <c r="BC124" s="6"/>
      <c r="BD124" s="6"/>
      <c r="BE124" s="6"/>
      <c r="BF124" s="6"/>
      <c r="BG124" s="6"/>
      <c r="BH124" s="6"/>
      <c r="BI124" s="6"/>
      <c r="BJ124" s="6"/>
      <c r="BK124" s="6"/>
      <c r="BL124" s="139"/>
      <c r="BM124" s="96"/>
      <c r="BN124" s="96"/>
      <c r="BO124" s="96"/>
      <c r="BP124" s="96"/>
      <c r="BQ124" s="96"/>
      <c r="BR124" s="96"/>
      <c r="BS124" s="96"/>
      <c r="BT124" s="96"/>
      <c r="BU124" s="140"/>
      <c r="BV124" s="6"/>
      <c r="BW124" s="6"/>
      <c r="BX124" s="6"/>
      <c r="BY124" s="6"/>
      <c r="BZ124" s="6"/>
      <c r="CA124" s="6"/>
      <c r="CB124" s="6"/>
      <c r="CC124" s="6"/>
      <c r="CD124" s="6"/>
      <c r="CE124" s="6"/>
      <c r="CF124" s="6"/>
      <c r="CG124" s="6"/>
      <c r="CH124" s="6"/>
      <c r="CI124" s="6"/>
      <c r="CJ124" s="6"/>
      <c r="CK124" s="6"/>
      <c r="CL124" s="6"/>
      <c r="CM124" s="6"/>
      <c r="CN124" s="6"/>
      <c r="CO124" s="6"/>
      <c r="CP124" s="6"/>
      <c r="CQ124" s="6"/>
      <c r="CR124" s="6"/>
      <c r="CS124" s="6"/>
      <c r="CT124" s="6"/>
      <c r="CU124" s="6"/>
      <c r="CV124" s="6"/>
      <c r="CW124" s="6"/>
      <c r="CX124" s="6"/>
      <c r="CY124" s="6"/>
      <c r="CZ124" s="6"/>
      <c r="DA124" s="6"/>
      <c r="DB124" s="6"/>
      <c r="DC124" s="6"/>
      <c r="DD124" s="6"/>
      <c r="DE124" s="6"/>
      <c r="DF124" s="6"/>
      <c r="DG124" s="6"/>
      <c r="DH124" s="6"/>
      <c r="DI124" s="6"/>
      <c r="DJ124" s="6"/>
      <c r="DK124" s="6"/>
      <c r="DL124" s="6"/>
      <c r="DM124" s="6"/>
      <c r="DU124" s="30"/>
    </row>
    <row r="125" spans="1:129" s="5" customFormat="1" x14ac:dyDescent="0.25">
      <c r="A125" s="23"/>
      <c r="B125" s="23"/>
      <c r="D125" s="21"/>
      <c r="E125" s="20"/>
      <c r="F125" s="20"/>
      <c r="G125" s="20"/>
      <c r="H125" s="24"/>
      <c r="I125" s="24"/>
      <c r="J125" s="25"/>
      <c r="K125" s="26"/>
      <c r="L125" s="24"/>
      <c r="M125" s="27"/>
      <c r="N125" s="27"/>
      <c r="O125" s="27"/>
      <c r="P125" s="28"/>
      <c r="Q125" s="28"/>
      <c r="R125" s="28"/>
      <c r="S125" s="28"/>
      <c r="T125" s="28"/>
      <c r="U125" s="28"/>
      <c r="V125" s="28"/>
      <c r="W125" s="6"/>
      <c r="X125" s="6"/>
      <c r="Y125" s="6"/>
      <c r="Z125" s="6"/>
      <c r="AA125" s="6"/>
      <c r="AB125" s="6"/>
      <c r="AC125" s="29"/>
      <c r="AD125" s="6"/>
      <c r="AE125" s="29"/>
      <c r="AF125" s="6"/>
      <c r="AG125" s="6"/>
      <c r="AH125" s="29"/>
      <c r="AI125" s="29"/>
      <c r="AJ125" s="6"/>
      <c r="AK125" s="6"/>
      <c r="AL125" s="6"/>
      <c r="AM125" s="6"/>
      <c r="AN125" s="6"/>
      <c r="AO125" s="6"/>
      <c r="AP125" s="6"/>
      <c r="AQ125" s="6"/>
      <c r="AR125" s="6"/>
      <c r="AS125" s="6"/>
      <c r="AT125" s="6"/>
      <c r="AU125" s="6"/>
      <c r="AV125" s="6"/>
      <c r="AW125" s="6"/>
      <c r="AX125" s="6"/>
      <c r="AY125" s="6"/>
      <c r="AZ125" s="6"/>
      <c r="BA125" s="6"/>
      <c r="BB125" s="6"/>
      <c r="BC125" s="6"/>
      <c r="BD125" s="6"/>
      <c r="BE125" s="6"/>
      <c r="BF125" s="6"/>
      <c r="BG125" s="6"/>
      <c r="BH125" s="6"/>
      <c r="BI125" s="6"/>
      <c r="BJ125" s="6"/>
      <c r="BK125" s="6"/>
      <c r="BL125" s="139"/>
      <c r="BM125" s="96"/>
      <c r="BN125" s="96"/>
      <c r="BO125" s="96"/>
      <c r="BP125" s="96"/>
      <c r="BQ125" s="96"/>
      <c r="BR125" s="96"/>
      <c r="BS125" s="96"/>
      <c r="BT125" s="96"/>
      <c r="BU125" s="140"/>
      <c r="BV125" s="6"/>
      <c r="BW125" s="6"/>
      <c r="BX125" s="6"/>
      <c r="BY125" s="6"/>
      <c r="BZ125" s="6"/>
      <c r="CA125" s="6"/>
      <c r="CB125" s="6"/>
      <c r="CC125" s="6"/>
      <c r="CD125" s="6"/>
      <c r="CE125" s="6"/>
      <c r="CF125" s="6"/>
      <c r="CG125" s="6"/>
      <c r="CH125" s="6"/>
      <c r="CI125" s="6"/>
      <c r="CJ125" s="6"/>
      <c r="CK125" s="6"/>
      <c r="CL125" s="6"/>
      <c r="CM125" s="6"/>
      <c r="CN125" s="6"/>
      <c r="CO125" s="6"/>
      <c r="CP125" s="6"/>
      <c r="CQ125" s="6"/>
      <c r="CR125" s="6"/>
      <c r="CS125" s="6"/>
      <c r="CT125" s="6"/>
      <c r="CU125" s="6"/>
      <c r="CV125" s="6"/>
      <c r="CW125" s="6"/>
      <c r="CX125" s="6"/>
      <c r="CY125" s="6"/>
      <c r="CZ125" s="6"/>
      <c r="DA125" s="6"/>
      <c r="DB125" s="6"/>
      <c r="DC125" s="6"/>
      <c r="DD125" s="6"/>
      <c r="DE125" s="6"/>
      <c r="DF125" s="6"/>
      <c r="DG125" s="6"/>
      <c r="DH125" s="6"/>
      <c r="DI125" s="6"/>
      <c r="DJ125" s="6"/>
      <c r="DK125" s="6"/>
      <c r="DL125" s="6"/>
      <c r="DM125" s="6"/>
      <c r="DN125" s="6"/>
      <c r="DV125" s="30"/>
    </row>
    <row r="126" spans="1:129" s="5" customFormat="1" x14ac:dyDescent="0.25">
      <c r="A126" s="23"/>
      <c r="B126" s="23"/>
      <c r="D126" s="21"/>
      <c r="E126" s="20"/>
      <c r="F126" s="20"/>
      <c r="G126" s="20"/>
      <c r="H126" s="24"/>
      <c r="I126" s="24"/>
      <c r="J126" s="25"/>
      <c r="K126" s="26"/>
      <c r="L126" s="24"/>
      <c r="M126" s="27"/>
      <c r="N126" s="27"/>
      <c r="O126" s="27"/>
      <c r="P126" s="28"/>
      <c r="Q126" s="28"/>
      <c r="R126" s="28"/>
      <c r="S126" s="28"/>
      <c r="T126" s="28"/>
      <c r="U126" s="28"/>
      <c r="V126" s="28"/>
      <c r="W126" s="6"/>
      <c r="X126" s="6"/>
      <c r="Y126" s="6"/>
      <c r="Z126" s="6"/>
      <c r="AA126" s="6"/>
      <c r="AB126" s="6"/>
      <c r="AC126" s="29"/>
      <c r="AD126" s="6"/>
      <c r="AE126" s="29"/>
      <c r="AF126" s="6"/>
      <c r="AG126" s="6"/>
      <c r="AH126" s="29"/>
      <c r="AI126" s="29"/>
      <c r="AJ126" s="6"/>
      <c r="AK126" s="6"/>
      <c r="AL126" s="6"/>
      <c r="AM126" s="6"/>
      <c r="AN126" s="6"/>
      <c r="AO126" s="6"/>
      <c r="AP126" s="6"/>
      <c r="AQ126" s="6"/>
      <c r="AR126" s="6"/>
      <c r="AS126" s="6"/>
      <c r="AT126" s="6"/>
      <c r="AU126" s="6"/>
      <c r="AV126" s="6"/>
      <c r="AW126" s="6"/>
      <c r="AX126" s="6"/>
      <c r="AY126" s="6"/>
      <c r="AZ126" s="6"/>
      <c r="BA126" s="6"/>
      <c r="BB126" s="6"/>
      <c r="BC126" s="6"/>
      <c r="BD126" s="6"/>
      <c r="BE126" s="6"/>
      <c r="BF126" s="6"/>
      <c r="BG126" s="6"/>
      <c r="BH126" s="6"/>
      <c r="BI126" s="6"/>
      <c r="BJ126" s="6"/>
      <c r="BK126" s="6"/>
      <c r="BL126" s="139"/>
      <c r="BM126" s="96"/>
      <c r="BN126" s="96"/>
      <c r="BO126" s="96"/>
      <c r="BP126" s="96"/>
      <c r="BQ126" s="96"/>
      <c r="BR126" s="96"/>
      <c r="BS126" s="96"/>
      <c r="BT126" s="96"/>
      <c r="BU126" s="140"/>
      <c r="BV126" s="6"/>
      <c r="BW126" s="6"/>
      <c r="BX126" s="6"/>
      <c r="BY126" s="6"/>
      <c r="BZ126" s="6"/>
      <c r="CA126" s="6"/>
      <c r="CB126" s="6"/>
      <c r="CC126" s="6"/>
      <c r="CD126" s="6"/>
      <c r="CE126" s="6"/>
      <c r="CF126" s="6"/>
      <c r="CG126" s="6"/>
      <c r="CH126" s="6"/>
      <c r="CI126" s="6"/>
      <c r="CJ126" s="6"/>
      <c r="CK126" s="6"/>
      <c r="CL126" s="6"/>
      <c r="CM126" s="6"/>
      <c r="CN126" s="6"/>
      <c r="CO126" s="6"/>
      <c r="CP126" s="6"/>
      <c r="CQ126" s="6"/>
      <c r="CR126" s="6"/>
      <c r="CS126" s="6"/>
      <c r="CT126" s="6"/>
      <c r="CU126" s="6"/>
      <c r="CV126" s="6"/>
      <c r="CW126" s="6"/>
      <c r="CX126" s="6"/>
      <c r="CY126" s="6"/>
      <c r="CZ126" s="6"/>
      <c r="DA126" s="6"/>
      <c r="DB126" s="6"/>
      <c r="DC126" s="6"/>
      <c r="DD126" s="6"/>
      <c r="DE126" s="6"/>
      <c r="DF126" s="6"/>
      <c r="DG126" s="6"/>
      <c r="DH126" s="6"/>
      <c r="DI126" s="6"/>
      <c r="DJ126" s="6"/>
      <c r="DK126" s="6"/>
      <c r="DL126" s="6"/>
      <c r="DM126" s="6"/>
      <c r="DN126" s="6"/>
      <c r="DO126" s="6"/>
      <c r="DW126" s="30"/>
    </row>
    <row r="127" spans="1:129" s="5" customFormat="1" x14ac:dyDescent="0.25">
      <c r="A127" s="23"/>
      <c r="B127" s="23"/>
      <c r="D127" s="21"/>
      <c r="E127" s="20"/>
      <c r="F127" s="20"/>
      <c r="G127" s="20"/>
      <c r="H127" s="24"/>
      <c r="I127" s="24"/>
      <c r="J127" s="25"/>
      <c r="K127" s="26"/>
      <c r="L127" s="24"/>
      <c r="M127" s="27"/>
      <c r="N127" s="27"/>
      <c r="O127" s="27"/>
      <c r="P127" s="28"/>
      <c r="Q127" s="28"/>
      <c r="R127" s="28"/>
      <c r="S127" s="28"/>
      <c r="T127" s="28"/>
      <c r="U127" s="28"/>
      <c r="V127" s="28"/>
      <c r="W127" s="6"/>
      <c r="X127" s="6"/>
      <c r="Y127" s="6"/>
      <c r="Z127" s="6"/>
      <c r="AA127" s="6"/>
      <c r="AB127" s="6"/>
      <c r="AC127" s="29"/>
      <c r="AD127" s="6"/>
      <c r="AE127" s="29"/>
      <c r="AF127" s="6"/>
      <c r="AG127" s="6"/>
      <c r="AH127" s="29"/>
      <c r="AI127" s="29"/>
      <c r="AJ127" s="6"/>
      <c r="AK127" s="6"/>
      <c r="AL127" s="6"/>
      <c r="AM127" s="6"/>
      <c r="AN127" s="6"/>
      <c r="AO127" s="6"/>
      <c r="AP127" s="6"/>
      <c r="AQ127" s="6"/>
      <c r="AR127" s="6"/>
      <c r="AS127" s="6"/>
      <c r="AT127" s="6"/>
      <c r="AU127" s="6"/>
      <c r="AV127" s="6"/>
      <c r="AW127" s="6"/>
      <c r="AX127" s="6"/>
      <c r="AY127" s="6"/>
      <c r="AZ127" s="6"/>
      <c r="BA127" s="6"/>
      <c r="BB127" s="6"/>
      <c r="BC127" s="6"/>
      <c r="BD127" s="6"/>
      <c r="BE127" s="6"/>
      <c r="BF127" s="6"/>
      <c r="BG127" s="6"/>
      <c r="BH127" s="6"/>
      <c r="BI127" s="6"/>
      <c r="BJ127" s="6"/>
      <c r="BK127" s="6"/>
      <c r="BL127" s="139"/>
      <c r="BM127" s="96"/>
      <c r="BN127" s="96"/>
      <c r="BO127" s="96"/>
      <c r="BP127" s="96"/>
      <c r="BQ127" s="96"/>
      <c r="BR127" s="96"/>
      <c r="BS127" s="96"/>
      <c r="BT127" s="96"/>
      <c r="BU127" s="140"/>
      <c r="BV127" s="6"/>
      <c r="BW127" s="6"/>
      <c r="BX127" s="6"/>
      <c r="BY127" s="6"/>
      <c r="BZ127" s="6"/>
      <c r="CA127" s="6"/>
      <c r="CB127" s="6"/>
      <c r="CC127" s="6"/>
      <c r="CD127" s="6"/>
      <c r="CE127" s="6"/>
      <c r="CF127" s="6"/>
      <c r="CG127" s="6"/>
      <c r="CH127" s="6"/>
      <c r="CI127" s="6"/>
      <c r="CJ127" s="6"/>
      <c r="CK127" s="6"/>
      <c r="CL127" s="6"/>
      <c r="CM127" s="6"/>
      <c r="CN127" s="6"/>
      <c r="CO127" s="6"/>
      <c r="CP127" s="6"/>
      <c r="CQ127" s="6"/>
      <c r="CR127" s="6"/>
      <c r="CS127" s="6"/>
      <c r="CT127" s="6"/>
      <c r="CU127" s="6"/>
      <c r="CV127" s="6"/>
      <c r="CW127" s="6"/>
      <c r="CX127" s="6"/>
      <c r="CY127" s="6"/>
      <c r="CZ127" s="6"/>
      <c r="DA127" s="6"/>
      <c r="DB127" s="6"/>
      <c r="DC127" s="6"/>
      <c r="DD127" s="6"/>
      <c r="DE127" s="6"/>
      <c r="DF127" s="6"/>
      <c r="DG127" s="6"/>
      <c r="DH127" s="6"/>
      <c r="DI127" s="6"/>
      <c r="DJ127" s="6"/>
      <c r="DK127" s="6"/>
      <c r="DL127" s="6"/>
      <c r="DM127" s="6"/>
      <c r="DN127" s="6"/>
      <c r="DO127" s="6"/>
      <c r="DP127" s="6"/>
      <c r="DX127" s="30"/>
    </row>
    <row r="128" spans="1:129" s="5" customFormat="1" x14ac:dyDescent="0.25">
      <c r="A128" s="23"/>
      <c r="B128" s="23"/>
      <c r="D128" s="21"/>
      <c r="E128" s="20"/>
      <c r="F128" s="20"/>
      <c r="G128" s="20"/>
      <c r="H128" s="24"/>
      <c r="I128" s="24"/>
      <c r="J128" s="25"/>
      <c r="K128" s="26"/>
      <c r="L128" s="24"/>
      <c r="M128" s="27"/>
      <c r="N128" s="27"/>
      <c r="O128" s="27"/>
      <c r="P128" s="28"/>
      <c r="Q128" s="28"/>
      <c r="R128" s="28"/>
      <c r="S128" s="28"/>
      <c r="T128" s="28"/>
      <c r="U128" s="28"/>
      <c r="V128" s="28"/>
      <c r="W128" s="6"/>
      <c r="X128" s="6"/>
      <c r="Y128" s="6"/>
      <c r="Z128" s="6"/>
      <c r="AA128" s="6"/>
      <c r="AB128" s="6"/>
      <c r="AC128" s="29"/>
      <c r="AD128" s="6"/>
      <c r="AE128" s="29"/>
      <c r="AF128" s="6"/>
      <c r="AG128" s="6"/>
      <c r="AH128" s="29"/>
      <c r="AI128" s="29"/>
      <c r="AJ128" s="6"/>
      <c r="AK128" s="6"/>
      <c r="AL128" s="6"/>
      <c r="AM128" s="6"/>
      <c r="AN128" s="6"/>
      <c r="AO128" s="6"/>
      <c r="AP128" s="6"/>
      <c r="AQ128" s="6"/>
      <c r="AR128" s="6"/>
      <c r="AS128" s="6"/>
      <c r="AT128" s="6"/>
      <c r="AU128" s="6"/>
      <c r="AV128" s="6"/>
      <c r="AW128" s="6"/>
      <c r="AX128" s="6"/>
      <c r="AY128" s="6"/>
      <c r="AZ128" s="6"/>
      <c r="BA128" s="6"/>
      <c r="BB128" s="6"/>
      <c r="BC128" s="6"/>
      <c r="BD128" s="6"/>
      <c r="BE128" s="6"/>
      <c r="BF128" s="6"/>
      <c r="BG128" s="6"/>
      <c r="BH128" s="6"/>
      <c r="BI128" s="6"/>
      <c r="BJ128" s="6"/>
      <c r="BK128" s="6"/>
      <c r="BL128" s="139"/>
      <c r="BM128" s="96"/>
      <c r="BN128" s="96"/>
      <c r="BO128" s="96"/>
      <c r="BP128" s="96"/>
      <c r="BQ128" s="96"/>
      <c r="BR128" s="96"/>
      <c r="BS128" s="96"/>
      <c r="BT128" s="96"/>
      <c r="BU128" s="140"/>
      <c r="BV128" s="6"/>
      <c r="BW128" s="6"/>
      <c r="BX128" s="6"/>
      <c r="BY128" s="6"/>
      <c r="BZ128" s="6"/>
      <c r="CA128" s="6"/>
      <c r="CB128" s="6"/>
      <c r="CC128" s="6"/>
      <c r="CD128" s="6"/>
      <c r="CE128" s="6"/>
      <c r="CF128" s="6"/>
      <c r="CG128" s="6"/>
      <c r="CH128" s="6"/>
      <c r="CI128" s="6"/>
      <c r="CJ128" s="6"/>
      <c r="CK128" s="6"/>
      <c r="CL128" s="6"/>
      <c r="CM128" s="6"/>
      <c r="CN128" s="6"/>
      <c r="CO128" s="6"/>
      <c r="CP128" s="6"/>
      <c r="CQ128" s="6"/>
      <c r="CR128" s="6"/>
      <c r="CS128" s="6"/>
      <c r="CT128" s="6"/>
      <c r="CU128" s="6"/>
      <c r="CV128" s="6"/>
      <c r="CW128" s="6"/>
      <c r="CX128" s="6"/>
      <c r="CY128" s="6"/>
      <c r="CZ128" s="6"/>
      <c r="DA128" s="6"/>
      <c r="DB128" s="6"/>
      <c r="DC128" s="6"/>
      <c r="DD128" s="6"/>
      <c r="DE128" s="6"/>
      <c r="DF128" s="6"/>
      <c r="DG128" s="6"/>
      <c r="DH128" s="6"/>
      <c r="DI128" s="6"/>
      <c r="DJ128" s="6"/>
      <c r="DK128" s="6"/>
      <c r="DL128" s="6"/>
      <c r="DM128" s="6"/>
      <c r="DN128" s="6"/>
      <c r="DO128" s="6"/>
      <c r="DP128" s="6"/>
      <c r="DQ128" s="6"/>
      <c r="DY128" s="30"/>
    </row>
    <row r="129" spans="1:132" s="5" customFormat="1" x14ac:dyDescent="0.25">
      <c r="A129" s="23"/>
      <c r="B129" s="23"/>
      <c r="D129" s="21"/>
      <c r="E129" s="20"/>
      <c r="F129" s="20"/>
      <c r="G129" s="20"/>
      <c r="H129" s="24"/>
      <c r="I129" s="24"/>
      <c r="J129" s="25"/>
      <c r="K129" s="26"/>
      <c r="L129" s="24"/>
      <c r="M129" s="27"/>
      <c r="N129" s="27"/>
      <c r="O129" s="27"/>
      <c r="P129" s="28"/>
      <c r="Q129" s="28"/>
      <c r="R129" s="28"/>
      <c r="S129" s="28"/>
      <c r="T129" s="28"/>
      <c r="U129" s="28"/>
      <c r="V129" s="28"/>
      <c r="W129" s="6"/>
      <c r="X129" s="6"/>
      <c r="Y129" s="6"/>
      <c r="Z129" s="6"/>
      <c r="AA129" s="6"/>
      <c r="AB129" s="6"/>
      <c r="AC129" s="29"/>
      <c r="AD129" s="6"/>
      <c r="AE129" s="29"/>
      <c r="AF129" s="6"/>
      <c r="AG129" s="6"/>
      <c r="AH129" s="29"/>
      <c r="AI129" s="29"/>
      <c r="AJ129" s="6"/>
      <c r="AK129" s="6"/>
      <c r="AL129" s="6"/>
      <c r="AM129" s="6"/>
      <c r="AN129" s="6"/>
      <c r="AO129" s="6"/>
      <c r="AP129" s="6"/>
      <c r="AQ129" s="6"/>
      <c r="AR129" s="6"/>
      <c r="AS129" s="6"/>
      <c r="AT129" s="6"/>
      <c r="AU129" s="6"/>
      <c r="AV129" s="6"/>
      <c r="AW129" s="6"/>
      <c r="AX129" s="6"/>
      <c r="AY129" s="6"/>
      <c r="AZ129" s="6"/>
      <c r="BA129" s="6"/>
      <c r="BB129" s="6"/>
      <c r="BC129" s="6"/>
      <c r="BD129" s="6"/>
      <c r="BE129" s="6"/>
      <c r="BF129" s="6"/>
      <c r="BG129" s="6"/>
      <c r="BH129" s="6"/>
      <c r="BI129" s="6"/>
      <c r="BJ129" s="6"/>
      <c r="BK129" s="6"/>
      <c r="BL129" s="139"/>
      <c r="BM129" s="96"/>
      <c r="BN129" s="96"/>
      <c r="BO129" s="96"/>
      <c r="BP129" s="96"/>
      <c r="BQ129" s="96"/>
      <c r="BR129" s="96"/>
      <c r="BS129" s="96"/>
      <c r="BT129" s="96"/>
      <c r="BU129" s="140"/>
      <c r="BV129" s="6"/>
      <c r="BW129" s="6"/>
      <c r="BX129" s="6"/>
      <c r="BY129" s="6"/>
      <c r="BZ129" s="6"/>
      <c r="CA129" s="6"/>
      <c r="CB129" s="6"/>
      <c r="CC129" s="6"/>
      <c r="CD129" s="6"/>
      <c r="CE129" s="6"/>
      <c r="CF129" s="6"/>
      <c r="CG129" s="6"/>
      <c r="CH129" s="6"/>
      <c r="CI129" s="6"/>
      <c r="CJ129" s="6"/>
      <c r="CK129" s="6"/>
      <c r="CL129" s="6"/>
      <c r="CM129" s="6"/>
      <c r="CN129" s="6"/>
      <c r="CO129" s="6"/>
      <c r="CP129" s="6"/>
      <c r="CQ129" s="6"/>
      <c r="CR129" s="6"/>
      <c r="CS129" s="6"/>
      <c r="CT129" s="6"/>
      <c r="CU129" s="6"/>
      <c r="CV129" s="6"/>
      <c r="CW129" s="6"/>
      <c r="CX129" s="6"/>
      <c r="CY129" s="6"/>
      <c r="CZ129" s="6"/>
      <c r="DA129" s="6"/>
      <c r="DB129" s="6"/>
      <c r="DC129" s="6"/>
      <c r="DD129" s="6"/>
      <c r="DE129" s="6"/>
      <c r="DF129" s="6"/>
      <c r="DG129" s="6"/>
      <c r="DH129" s="6"/>
      <c r="DI129" s="6"/>
      <c r="DJ129" s="6"/>
      <c r="DK129" s="6"/>
      <c r="DL129" s="6"/>
      <c r="DM129" s="6"/>
      <c r="DN129" s="6"/>
      <c r="DO129" s="6"/>
      <c r="DP129" s="6"/>
      <c r="DQ129" s="6"/>
      <c r="DR129" s="6"/>
      <c r="DZ129" s="30"/>
    </row>
    <row r="130" spans="1:132" s="5" customFormat="1" x14ac:dyDescent="0.25">
      <c r="A130" s="23"/>
      <c r="B130" s="23"/>
      <c r="D130" s="21"/>
      <c r="E130" s="20"/>
      <c r="F130" s="20"/>
      <c r="G130" s="20"/>
      <c r="H130" s="24"/>
      <c r="I130" s="24"/>
      <c r="J130" s="25"/>
      <c r="K130" s="26"/>
      <c r="L130" s="24"/>
      <c r="M130" s="27"/>
      <c r="N130" s="27"/>
      <c r="O130" s="27"/>
      <c r="P130" s="28"/>
      <c r="Q130" s="28"/>
      <c r="R130" s="28"/>
      <c r="S130" s="28"/>
      <c r="T130" s="28"/>
      <c r="U130" s="28"/>
      <c r="V130" s="28"/>
      <c r="W130" s="6"/>
      <c r="X130" s="6"/>
      <c r="Y130" s="6"/>
      <c r="Z130" s="6"/>
      <c r="AA130" s="6"/>
      <c r="AB130" s="6"/>
      <c r="AC130" s="29"/>
      <c r="AD130" s="6"/>
      <c r="AE130" s="29"/>
      <c r="AF130" s="6"/>
      <c r="AG130" s="6"/>
      <c r="AH130" s="29"/>
      <c r="AI130" s="29"/>
      <c r="AJ130" s="6"/>
      <c r="AK130" s="6"/>
      <c r="AL130" s="6"/>
      <c r="AM130" s="6"/>
      <c r="AN130" s="6"/>
      <c r="AO130" s="6"/>
      <c r="AP130" s="6"/>
      <c r="AQ130" s="6"/>
      <c r="AR130" s="6"/>
      <c r="AS130" s="6"/>
      <c r="AT130" s="6"/>
      <c r="AU130" s="6"/>
      <c r="AV130" s="6"/>
      <c r="AW130" s="6"/>
      <c r="AX130" s="6"/>
      <c r="AY130" s="6"/>
      <c r="AZ130" s="6"/>
      <c r="BA130" s="6"/>
      <c r="BB130" s="6"/>
      <c r="BC130" s="6"/>
      <c r="BD130" s="6"/>
      <c r="BE130" s="6"/>
      <c r="BF130" s="6"/>
      <c r="BG130" s="6"/>
      <c r="BH130" s="6"/>
      <c r="BI130" s="6"/>
      <c r="BJ130" s="6"/>
      <c r="BK130" s="6"/>
      <c r="BL130" s="139"/>
      <c r="BM130" s="96"/>
      <c r="BN130" s="96"/>
      <c r="BO130" s="96"/>
      <c r="BP130" s="96"/>
      <c r="BQ130" s="96"/>
      <c r="BR130" s="96"/>
      <c r="BS130" s="96"/>
      <c r="BT130" s="96"/>
      <c r="BU130" s="140"/>
      <c r="BV130" s="6"/>
      <c r="BW130" s="6"/>
      <c r="BX130" s="6"/>
      <c r="BY130" s="6"/>
      <c r="BZ130" s="6"/>
      <c r="CA130" s="6"/>
      <c r="CB130" s="6"/>
      <c r="CC130" s="6"/>
      <c r="CD130" s="6"/>
      <c r="CE130" s="6"/>
      <c r="CF130" s="6"/>
      <c r="CG130" s="6"/>
      <c r="CH130" s="6"/>
      <c r="CI130" s="6"/>
      <c r="CJ130" s="6"/>
      <c r="CK130" s="6"/>
      <c r="CL130" s="6"/>
      <c r="CM130" s="6"/>
      <c r="CN130" s="6"/>
      <c r="CO130" s="6"/>
      <c r="CP130" s="6"/>
      <c r="CQ130" s="6"/>
      <c r="CR130" s="6"/>
      <c r="CS130" s="6"/>
      <c r="CT130" s="6"/>
      <c r="CU130" s="6"/>
      <c r="CV130" s="6"/>
      <c r="CW130" s="6"/>
      <c r="CX130" s="6"/>
      <c r="CY130" s="6"/>
      <c r="CZ130" s="6"/>
      <c r="DA130" s="6"/>
      <c r="DB130" s="6"/>
      <c r="DC130" s="6"/>
      <c r="DD130" s="6"/>
      <c r="DE130" s="6"/>
      <c r="DF130" s="6"/>
      <c r="DG130" s="6"/>
      <c r="DH130" s="6"/>
      <c r="DI130" s="6"/>
      <c r="DJ130" s="6"/>
      <c r="DK130" s="6"/>
      <c r="DL130" s="6"/>
      <c r="DM130" s="6"/>
      <c r="DN130" s="6"/>
      <c r="DO130" s="6"/>
      <c r="DP130" s="6"/>
      <c r="DQ130" s="6"/>
      <c r="DR130" s="6"/>
      <c r="DS130" s="6"/>
      <c r="EA130" s="30"/>
    </row>
    <row r="131" spans="1:132" s="5" customFormat="1" x14ac:dyDescent="0.25">
      <c r="A131" s="23"/>
      <c r="B131" s="23"/>
      <c r="D131" s="21"/>
      <c r="E131" s="20"/>
      <c r="F131" s="20"/>
      <c r="G131" s="20"/>
      <c r="H131" s="24"/>
      <c r="I131" s="24"/>
      <c r="J131" s="25"/>
      <c r="K131" s="26"/>
      <c r="L131" s="24"/>
      <c r="M131" s="27"/>
      <c r="N131" s="27"/>
      <c r="O131" s="27"/>
      <c r="P131" s="28"/>
      <c r="Q131" s="28"/>
      <c r="R131" s="28"/>
      <c r="S131" s="28"/>
      <c r="T131" s="28"/>
      <c r="U131" s="28"/>
      <c r="V131" s="28"/>
      <c r="W131" s="6"/>
      <c r="X131" s="6"/>
      <c r="Y131" s="6"/>
      <c r="Z131" s="6"/>
      <c r="AA131" s="6"/>
      <c r="AB131" s="6"/>
      <c r="AC131" s="29"/>
      <c r="AD131" s="6"/>
      <c r="AE131" s="29"/>
      <c r="AF131" s="6"/>
      <c r="AG131" s="6"/>
      <c r="AH131" s="29"/>
      <c r="AI131" s="29"/>
      <c r="AJ131" s="6"/>
      <c r="AK131" s="6"/>
      <c r="AL131" s="6"/>
      <c r="AM131" s="6"/>
      <c r="AN131" s="6"/>
      <c r="AO131" s="6"/>
      <c r="AP131" s="6"/>
      <c r="AQ131" s="6"/>
      <c r="AR131" s="6"/>
      <c r="AS131" s="6"/>
      <c r="AT131" s="6"/>
      <c r="AU131" s="6"/>
      <c r="AV131" s="6"/>
      <c r="AW131" s="6"/>
      <c r="AX131" s="6"/>
      <c r="AY131" s="6"/>
      <c r="AZ131" s="6"/>
      <c r="BA131" s="6"/>
      <c r="BB131" s="6"/>
      <c r="BC131" s="6"/>
      <c r="BD131" s="6"/>
      <c r="BE131" s="6"/>
      <c r="BF131" s="6"/>
      <c r="BG131" s="6"/>
      <c r="BH131" s="6"/>
      <c r="BI131" s="6"/>
      <c r="BJ131" s="6"/>
      <c r="BK131" s="6"/>
      <c r="BL131" s="139"/>
      <c r="BM131" s="96"/>
      <c r="BN131" s="96"/>
      <c r="BO131" s="96"/>
      <c r="BP131" s="96"/>
      <c r="BQ131" s="96"/>
      <c r="BR131" s="96"/>
      <c r="BS131" s="96"/>
      <c r="BT131" s="96"/>
      <c r="BU131" s="140"/>
      <c r="BV131" s="6"/>
      <c r="BW131" s="6"/>
      <c r="BX131" s="6"/>
      <c r="BY131" s="6"/>
      <c r="BZ131" s="6"/>
      <c r="CA131" s="6"/>
      <c r="CB131" s="6"/>
      <c r="CC131" s="6"/>
      <c r="CD131" s="6"/>
      <c r="CE131" s="6"/>
      <c r="CF131" s="6"/>
      <c r="CG131" s="6"/>
      <c r="CH131" s="6"/>
      <c r="CI131" s="6"/>
      <c r="CJ131" s="6"/>
      <c r="CK131" s="6"/>
      <c r="CL131" s="6"/>
      <c r="CM131" s="6"/>
      <c r="CN131" s="6"/>
      <c r="CO131" s="6"/>
      <c r="CP131" s="6"/>
      <c r="CQ131" s="6"/>
      <c r="CR131" s="6"/>
      <c r="CS131" s="6"/>
      <c r="CT131" s="6"/>
      <c r="CU131" s="6"/>
      <c r="CV131" s="6"/>
      <c r="CW131" s="6"/>
      <c r="CX131" s="6"/>
      <c r="CY131" s="6"/>
      <c r="CZ131" s="6"/>
      <c r="DA131" s="6"/>
      <c r="DB131" s="6"/>
      <c r="DC131" s="6"/>
      <c r="DD131" s="6"/>
      <c r="DE131" s="6"/>
      <c r="DF131" s="6"/>
      <c r="DG131" s="6"/>
      <c r="DH131" s="6"/>
      <c r="DI131" s="6"/>
      <c r="DJ131" s="6"/>
      <c r="DK131" s="6"/>
      <c r="DL131" s="6"/>
      <c r="DM131" s="6"/>
      <c r="DN131" s="6"/>
      <c r="DO131" s="6"/>
      <c r="DP131" s="6"/>
      <c r="DQ131" s="6"/>
      <c r="DR131" s="6"/>
      <c r="DS131" s="6"/>
      <c r="DT131" s="6"/>
      <c r="EB131" s="30"/>
    </row>
    <row r="132" spans="1:132" s="5" customFormat="1" x14ac:dyDescent="0.25">
      <c r="A132" s="23"/>
      <c r="B132" s="23"/>
      <c r="D132" s="21"/>
      <c r="E132" s="20"/>
      <c r="F132" s="20"/>
      <c r="G132" s="20"/>
      <c r="H132" s="24"/>
      <c r="I132" s="24"/>
      <c r="J132" s="25"/>
      <c r="K132" s="26"/>
      <c r="L132" s="24"/>
      <c r="M132" s="27"/>
      <c r="N132" s="27"/>
      <c r="O132" s="27"/>
      <c r="P132" s="28"/>
      <c r="Q132" s="28"/>
      <c r="R132" s="28"/>
      <c r="S132" s="28"/>
      <c r="T132" s="28"/>
      <c r="U132" s="28"/>
      <c r="V132" s="28"/>
      <c r="W132" s="6"/>
      <c r="X132" s="6"/>
      <c r="Y132" s="6"/>
      <c r="Z132" s="6"/>
      <c r="AA132" s="6"/>
      <c r="AB132" s="6"/>
      <c r="AC132" s="29"/>
      <c r="AD132" s="6"/>
      <c r="AE132" s="29"/>
      <c r="AF132" s="6"/>
      <c r="AG132" s="6"/>
      <c r="AH132" s="29"/>
      <c r="AI132" s="29"/>
      <c r="AJ132" s="6"/>
      <c r="AK132" s="6"/>
      <c r="AL132" s="6"/>
      <c r="AM132" s="6"/>
      <c r="AN132" s="6"/>
      <c r="AO132" s="6"/>
      <c r="AP132" s="6"/>
      <c r="AQ132" s="6"/>
      <c r="AR132" s="6"/>
      <c r="AS132" s="6"/>
      <c r="AT132" s="6"/>
      <c r="AU132" s="6"/>
      <c r="AV132" s="6"/>
      <c r="AW132" s="6"/>
      <c r="AX132" s="6"/>
      <c r="AY132" s="6"/>
      <c r="AZ132" s="6"/>
      <c r="BA132" s="6"/>
      <c r="BB132" s="6"/>
      <c r="BC132" s="6"/>
      <c r="BD132" s="6"/>
      <c r="BE132" s="6"/>
      <c r="BF132" s="6"/>
      <c r="BG132" s="6"/>
      <c r="BH132" s="6"/>
      <c r="BI132" s="6"/>
      <c r="BJ132" s="6"/>
      <c r="BK132" s="6"/>
      <c r="BL132" s="139"/>
      <c r="BM132" s="96"/>
      <c r="BN132" s="96"/>
      <c r="BO132" s="96"/>
      <c r="BP132" s="96"/>
      <c r="BQ132" s="96"/>
      <c r="BR132" s="96"/>
      <c r="BS132" s="96"/>
      <c r="BT132" s="96"/>
      <c r="BU132" s="140"/>
      <c r="BV132" s="6"/>
      <c r="BW132" s="6"/>
      <c r="BX132" s="6"/>
      <c r="BY132" s="6"/>
      <c r="BZ132" s="6"/>
      <c r="CA132" s="6"/>
      <c r="CB132" s="6"/>
      <c r="CC132" s="6"/>
      <c r="CD132" s="6"/>
      <c r="CE132" s="6"/>
      <c r="CF132" s="6"/>
      <c r="CG132" s="6"/>
      <c r="CH132" s="6"/>
      <c r="CI132" s="6"/>
      <c r="CJ132" s="6"/>
      <c r="CK132" s="6"/>
      <c r="CL132" s="6"/>
      <c r="CM132" s="6"/>
      <c r="CN132" s="6"/>
      <c r="CO132" s="6"/>
      <c r="CP132" s="6"/>
      <c r="CQ132" s="6"/>
      <c r="CR132" s="6"/>
      <c r="CS132" s="6"/>
      <c r="CT132" s="6"/>
      <c r="CU132" s="6"/>
      <c r="CV132" s="6"/>
      <c r="CW132" s="6"/>
      <c r="CX132" s="6"/>
      <c r="CY132" s="6"/>
      <c r="CZ132" s="6"/>
      <c r="DA132" s="6"/>
      <c r="DB132" s="6"/>
      <c r="DC132" s="6"/>
      <c r="DD132" s="6"/>
      <c r="DE132" s="6"/>
      <c r="DF132" s="6"/>
      <c r="DG132" s="6"/>
      <c r="DH132" s="6"/>
      <c r="DI132" s="6"/>
      <c r="DJ132" s="6"/>
      <c r="DK132" s="6"/>
      <c r="DL132" s="6"/>
      <c r="DM132" s="6"/>
      <c r="DN132" s="6"/>
      <c r="DO132" s="6"/>
      <c r="DP132" s="6"/>
      <c r="DQ132" s="6"/>
      <c r="DR132" s="6"/>
      <c r="DS132" s="6"/>
      <c r="DT132" s="6"/>
      <c r="DU132" s="6"/>
    </row>
    <row r="133" spans="1:132" s="5" customFormat="1" x14ac:dyDescent="0.25">
      <c r="A133" s="23"/>
      <c r="B133" s="23"/>
      <c r="D133" s="21"/>
      <c r="E133" s="20"/>
      <c r="F133" s="20"/>
      <c r="G133" s="20"/>
      <c r="H133" s="24"/>
      <c r="I133" s="24"/>
      <c r="J133" s="25"/>
      <c r="K133" s="26"/>
      <c r="L133" s="24"/>
      <c r="M133" s="27"/>
      <c r="N133" s="27"/>
      <c r="O133" s="27"/>
      <c r="P133" s="28"/>
      <c r="Q133" s="28"/>
      <c r="R133" s="28"/>
      <c r="S133" s="28"/>
      <c r="T133" s="28"/>
      <c r="U133" s="28"/>
      <c r="V133" s="28"/>
      <c r="W133" s="6"/>
      <c r="X133" s="6"/>
      <c r="Y133" s="6"/>
      <c r="Z133" s="6"/>
      <c r="AA133" s="6"/>
      <c r="AB133" s="6"/>
      <c r="AC133" s="29"/>
      <c r="AD133" s="6"/>
      <c r="AE133" s="29"/>
      <c r="AF133" s="6"/>
      <c r="AG133" s="6"/>
      <c r="AH133" s="29"/>
      <c r="AI133" s="29"/>
      <c r="AJ133" s="6"/>
      <c r="AK133" s="6"/>
      <c r="AL133" s="6"/>
      <c r="AM133" s="6"/>
      <c r="AN133" s="6"/>
      <c r="AO133" s="6"/>
      <c r="AP133" s="6"/>
      <c r="AQ133" s="6"/>
      <c r="AR133" s="6"/>
      <c r="AS133" s="6"/>
      <c r="AT133" s="6"/>
      <c r="AU133" s="6"/>
      <c r="AV133" s="6"/>
      <c r="AW133" s="6"/>
      <c r="AX133" s="6"/>
      <c r="AY133" s="6"/>
      <c r="AZ133" s="6"/>
      <c r="BA133" s="6"/>
      <c r="BB133" s="6"/>
      <c r="BC133" s="6"/>
      <c r="BD133" s="6"/>
      <c r="BE133" s="6"/>
      <c r="BF133" s="6"/>
      <c r="BG133" s="6"/>
      <c r="BH133" s="6"/>
      <c r="BI133" s="6"/>
      <c r="BJ133" s="6"/>
      <c r="BK133" s="6"/>
      <c r="BL133" s="139"/>
      <c r="BM133" s="96"/>
      <c r="BN133" s="96"/>
      <c r="BO133" s="96"/>
      <c r="BP133" s="96"/>
      <c r="BQ133" s="96"/>
      <c r="BR133" s="96"/>
      <c r="BS133" s="96"/>
      <c r="BT133" s="96"/>
      <c r="BU133" s="140"/>
      <c r="BV133" s="6"/>
      <c r="BW133" s="6"/>
      <c r="BX133" s="6"/>
      <c r="BY133" s="6"/>
      <c r="BZ133" s="6"/>
      <c r="CA133" s="6"/>
      <c r="CB133" s="6"/>
      <c r="CC133" s="6"/>
      <c r="CD133" s="6"/>
      <c r="CE133" s="6"/>
      <c r="CF133" s="6"/>
      <c r="CG133" s="6"/>
      <c r="CH133" s="6"/>
      <c r="CI133" s="6"/>
      <c r="CJ133" s="6"/>
      <c r="CK133" s="6"/>
      <c r="CL133" s="6"/>
      <c r="CM133" s="6"/>
      <c r="CN133" s="6"/>
      <c r="CO133" s="6"/>
      <c r="CP133" s="6"/>
      <c r="CQ133" s="6"/>
      <c r="CR133" s="6"/>
      <c r="CS133" s="6"/>
      <c r="CT133" s="6"/>
      <c r="CU133" s="6"/>
      <c r="CV133" s="6"/>
      <c r="CW133" s="6"/>
      <c r="CX133" s="6"/>
      <c r="CY133" s="6"/>
      <c r="CZ133" s="6"/>
      <c r="DA133" s="6"/>
      <c r="DB133" s="6"/>
      <c r="DC133" s="6"/>
      <c r="DD133" s="6"/>
      <c r="DE133" s="6"/>
      <c r="DF133" s="6"/>
      <c r="DG133" s="6"/>
      <c r="DH133" s="6"/>
      <c r="DI133" s="6"/>
      <c r="DJ133" s="6"/>
      <c r="DK133" s="6"/>
      <c r="DL133" s="6"/>
      <c r="DM133" s="6"/>
      <c r="DN133" s="6"/>
      <c r="DO133" s="6"/>
      <c r="DP133" s="6"/>
      <c r="DQ133" s="6"/>
      <c r="DR133" s="6"/>
      <c r="DS133" s="6"/>
      <c r="DT133" s="6"/>
      <c r="DU133" s="6"/>
      <c r="DV133" s="6"/>
    </row>
    <row r="134" spans="1:132" s="5" customFormat="1" x14ac:dyDescent="0.25">
      <c r="A134" s="23"/>
      <c r="B134" s="23"/>
      <c r="D134" s="21"/>
      <c r="E134" s="20"/>
      <c r="F134" s="20"/>
      <c r="G134" s="20"/>
      <c r="H134" s="24"/>
      <c r="I134" s="24"/>
      <c r="J134" s="25"/>
      <c r="K134" s="26"/>
      <c r="L134" s="24"/>
      <c r="M134" s="27"/>
      <c r="N134" s="27"/>
      <c r="O134" s="27"/>
      <c r="P134" s="28"/>
      <c r="Q134" s="28"/>
      <c r="R134" s="28"/>
      <c r="S134" s="28"/>
      <c r="T134" s="28"/>
      <c r="U134" s="28"/>
      <c r="V134" s="28"/>
      <c r="W134" s="6"/>
      <c r="X134" s="6"/>
      <c r="Y134" s="6"/>
      <c r="Z134" s="6"/>
      <c r="AA134" s="6"/>
      <c r="AB134" s="6"/>
      <c r="AC134" s="29"/>
      <c r="AD134" s="6"/>
      <c r="AE134" s="29"/>
      <c r="AF134" s="6"/>
      <c r="AG134" s="6"/>
      <c r="AH134" s="29"/>
      <c r="AI134" s="29"/>
      <c r="AJ134" s="6"/>
      <c r="AK134" s="6"/>
      <c r="AL134" s="6"/>
      <c r="AM134" s="6"/>
      <c r="AN134" s="6"/>
      <c r="AO134" s="6"/>
      <c r="AP134" s="6"/>
      <c r="AQ134" s="6"/>
      <c r="AR134" s="6"/>
      <c r="AS134" s="6"/>
      <c r="AT134" s="6"/>
      <c r="AU134" s="6"/>
      <c r="AV134" s="6"/>
      <c r="AW134" s="6"/>
      <c r="AX134" s="6"/>
      <c r="AY134" s="6"/>
      <c r="AZ134" s="6"/>
      <c r="BA134" s="6"/>
      <c r="BB134" s="6"/>
      <c r="BC134" s="6"/>
      <c r="BD134" s="6"/>
      <c r="BE134" s="6"/>
      <c r="BF134" s="6"/>
      <c r="BG134" s="6"/>
      <c r="BH134" s="6"/>
      <c r="BI134" s="6"/>
      <c r="BJ134" s="6"/>
      <c r="BK134" s="6"/>
      <c r="BL134" s="139"/>
      <c r="BM134" s="96"/>
      <c r="BN134" s="96"/>
      <c r="BO134" s="96"/>
      <c r="BP134" s="96"/>
      <c r="BQ134" s="96"/>
      <c r="BR134" s="96"/>
      <c r="BS134" s="96"/>
      <c r="BT134" s="96"/>
      <c r="BU134" s="140"/>
      <c r="BV134" s="6"/>
      <c r="BW134" s="6"/>
      <c r="BX134" s="6"/>
      <c r="BY134" s="6"/>
      <c r="BZ134" s="6"/>
      <c r="CA134" s="6"/>
      <c r="CB134" s="6"/>
      <c r="CC134" s="6"/>
      <c r="CD134" s="6"/>
      <c r="CE134" s="6"/>
      <c r="CF134" s="6"/>
      <c r="CG134" s="6"/>
      <c r="CH134" s="6"/>
      <c r="CI134" s="6"/>
      <c r="CJ134" s="6"/>
      <c r="CK134" s="6"/>
      <c r="CL134" s="6"/>
      <c r="CM134" s="6"/>
      <c r="CN134" s="6"/>
      <c r="CO134" s="6"/>
      <c r="CP134" s="6"/>
      <c r="CQ134" s="6"/>
      <c r="CR134" s="6"/>
      <c r="CS134" s="6"/>
      <c r="CT134" s="6"/>
      <c r="CU134" s="6"/>
      <c r="CV134" s="6"/>
      <c r="CW134" s="6"/>
      <c r="CX134" s="6"/>
      <c r="CY134" s="6"/>
      <c r="CZ134" s="6"/>
      <c r="DA134" s="6"/>
      <c r="DB134" s="6"/>
      <c r="DC134" s="6"/>
      <c r="DD134" s="6"/>
      <c r="DE134" s="6"/>
      <c r="DF134" s="6"/>
      <c r="DG134" s="6"/>
      <c r="DH134" s="6"/>
      <c r="DI134" s="6"/>
      <c r="DJ134" s="6"/>
      <c r="DK134" s="6"/>
      <c r="DL134" s="6"/>
      <c r="DM134" s="6"/>
      <c r="DN134" s="6"/>
      <c r="DO134" s="6"/>
      <c r="DP134" s="6"/>
      <c r="DQ134" s="6"/>
      <c r="DR134" s="6"/>
      <c r="DS134" s="6"/>
      <c r="DT134" s="6"/>
      <c r="DU134" s="6"/>
      <c r="DV134" s="6"/>
      <c r="DW134" s="6"/>
    </row>
    <row r="135" spans="1:132" s="5" customFormat="1" x14ac:dyDescent="0.25">
      <c r="A135" s="23"/>
      <c r="B135" s="23"/>
      <c r="D135" s="21"/>
      <c r="E135" s="20"/>
      <c r="F135" s="20"/>
      <c r="G135" s="20"/>
      <c r="H135" s="24"/>
      <c r="I135" s="24"/>
      <c r="J135" s="25"/>
      <c r="K135" s="26"/>
      <c r="L135" s="24"/>
      <c r="M135" s="27"/>
      <c r="N135" s="27"/>
      <c r="O135" s="27"/>
      <c r="P135" s="28"/>
      <c r="Q135" s="28"/>
      <c r="R135" s="28"/>
      <c r="S135" s="28"/>
      <c r="T135" s="28"/>
      <c r="U135" s="28"/>
      <c r="V135" s="28"/>
      <c r="W135" s="6"/>
      <c r="X135" s="6"/>
      <c r="Y135" s="6"/>
      <c r="Z135" s="6"/>
      <c r="AA135" s="6"/>
      <c r="AB135" s="6"/>
      <c r="AC135" s="29"/>
      <c r="AD135" s="6"/>
      <c r="AE135" s="29"/>
      <c r="AF135" s="6"/>
      <c r="AG135" s="6"/>
      <c r="AH135" s="29"/>
      <c r="AI135" s="29"/>
      <c r="AJ135" s="6"/>
      <c r="AK135" s="6"/>
      <c r="AL135" s="6"/>
      <c r="AM135" s="6"/>
      <c r="AN135" s="6"/>
      <c r="AO135" s="6"/>
      <c r="AP135" s="6"/>
      <c r="AQ135" s="6"/>
      <c r="AR135" s="6"/>
      <c r="AS135" s="6"/>
      <c r="AT135" s="6"/>
      <c r="AU135" s="6"/>
      <c r="AV135" s="6"/>
      <c r="AW135" s="6"/>
      <c r="AX135" s="6"/>
      <c r="AY135" s="6"/>
      <c r="AZ135" s="6"/>
      <c r="BA135" s="6"/>
      <c r="BB135" s="6"/>
      <c r="BC135" s="6"/>
      <c r="BD135" s="6"/>
      <c r="BE135" s="6"/>
      <c r="BF135" s="6"/>
      <c r="BG135" s="6"/>
      <c r="BH135" s="6"/>
      <c r="BI135" s="6"/>
      <c r="BJ135" s="6"/>
      <c r="BK135" s="6"/>
      <c r="BL135" s="139"/>
      <c r="BM135" s="96"/>
      <c r="BN135" s="96"/>
      <c r="BO135" s="96"/>
      <c r="BP135" s="96"/>
      <c r="BQ135" s="96"/>
      <c r="BR135" s="96"/>
      <c r="BS135" s="96"/>
      <c r="BT135" s="96"/>
      <c r="BU135" s="140"/>
      <c r="BV135" s="6"/>
      <c r="BW135" s="6"/>
      <c r="BX135" s="6"/>
      <c r="BY135" s="6"/>
      <c r="BZ135" s="6"/>
      <c r="CA135" s="6"/>
      <c r="CB135" s="6"/>
      <c r="CC135" s="6"/>
      <c r="CD135" s="6"/>
      <c r="CE135" s="6"/>
      <c r="CF135" s="6"/>
      <c r="CG135" s="6"/>
      <c r="CH135" s="6"/>
      <c r="CI135" s="6"/>
      <c r="CJ135" s="6"/>
      <c r="CK135" s="6"/>
      <c r="CL135" s="6"/>
      <c r="CM135" s="6"/>
      <c r="CN135" s="6"/>
      <c r="CO135" s="6"/>
      <c r="CP135" s="6"/>
      <c r="CQ135" s="6"/>
      <c r="CR135" s="6"/>
      <c r="CS135" s="6"/>
      <c r="CT135" s="6"/>
      <c r="CU135" s="6"/>
      <c r="CV135" s="6"/>
      <c r="CW135" s="6"/>
      <c r="CX135" s="6"/>
      <c r="CY135" s="6"/>
      <c r="CZ135" s="6"/>
      <c r="DA135" s="6"/>
      <c r="DB135" s="6"/>
      <c r="DC135" s="6"/>
      <c r="DD135" s="6"/>
      <c r="DE135" s="6"/>
      <c r="DF135" s="6"/>
      <c r="DG135" s="6"/>
      <c r="DH135" s="6"/>
      <c r="DI135" s="6"/>
      <c r="DJ135" s="6"/>
      <c r="DK135" s="6"/>
      <c r="DL135" s="6"/>
      <c r="DM135" s="6"/>
      <c r="DN135" s="6"/>
      <c r="DO135" s="6"/>
      <c r="DP135" s="6"/>
      <c r="DQ135" s="6"/>
      <c r="DR135" s="6"/>
      <c r="DS135" s="6"/>
      <c r="DT135" s="6"/>
      <c r="DU135" s="6"/>
      <c r="DV135" s="6"/>
      <c r="DW135" s="6"/>
      <c r="DX135" s="6"/>
    </row>
    <row r="136" spans="1:132" s="5" customFormat="1" x14ac:dyDescent="0.25">
      <c r="A136" s="23"/>
      <c r="B136" s="23"/>
      <c r="D136" s="21"/>
      <c r="E136" s="20"/>
      <c r="F136" s="20"/>
      <c r="G136" s="20"/>
      <c r="H136" s="24"/>
      <c r="I136" s="24"/>
      <c r="J136" s="25"/>
      <c r="K136" s="26"/>
      <c r="L136" s="24"/>
      <c r="M136" s="27"/>
      <c r="N136" s="27"/>
      <c r="O136" s="27"/>
      <c r="P136" s="28"/>
      <c r="Q136" s="28"/>
      <c r="R136" s="28"/>
      <c r="S136" s="28"/>
      <c r="T136" s="28"/>
      <c r="U136" s="28"/>
      <c r="V136" s="28"/>
      <c r="W136" s="6"/>
      <c r="X136" s="6"/>
      <c r="Y136" s="6"/>
      <c r="Z136" s="6"/>
      <c r="AA136" s="6"/>
      <c r="AB136" s="6"/>
      <c r="AC136" s="29"/>
      <c r="AD136" s="6"/>
      <c r="AE136" s="29"/>
      <c r="AF136" s="6"/>
      <c r="AG136" s="6"/>
      <c r="AH136" s="29"/>
      <c r="AI136" s="29"/>
      <c r="AJ136" s="6"/>
      <c r="AK136" s="6"/>
      <c r="AL136" s="6"/>
      <c r="AM136" s="6"/>
      <c r="AN136" s="6"/>
      <c r="AO136" s="6"/>
      <c r="AP136" s="6"/>
      <c r="AQ136" s="6"/>
      <c r="AR136" s="6"/>
      <c r="AS136" s="6"/>
      <c r="AT136" s="6"/>
      <c r="AU136" s="6"/>
      <c r="AV136" s="6"/>
      <c r="AW136" s="6"/>
      <c r="AX136" s="6"/>
      <c r="AY136" s="6"/>
      <c r="AZ136" s="6"/>
      <c r="BA136" s="6"/>
      <c r="BB136" s="6"/>
      <c r="BC136" s="6"/>
      <c r="BD136" s="6"/>
      <c r="BE136" s="6"/>
      <c r="BF136" s="6"/>
      <c r="BG136" s="6"/>
      <c r="BH136" s="6"/>
      <c r="BI136" s="6"/>
      <c r="BJ136" s="6"/>
      <c r="BK136" s="6"/>
      <c r="BL136" s="139"/>
      <c r="BM136" s="96"/>
      <c r="BN136" s="96"/>
      <c r="BO136" s="96"/>
      <c r="BP136" s="96"/>
      <c r="BQ136" s="96"/>
      <c r="BR136" s="96"/>
      <c r="BS136" s="96"/>
      <c r="BT136" s="96"/>
      <c r="BU136" s="140"/>
      <c r="BV136" s="6"/>
      <c r="BW136" s="6"/>
      <c r="BX136" s="6"/>
      <c r="BY136" s="6"/>
      <c r="BZ136" s="6"/>
      <c r="CA136" s="6"/>
      <c r="CB136" s="6"/>
      <c r="CC136" s="6"/>
      <c r="CD136" s="6"/>
      <c r="CE136" s="6"/>
      <c r="CF136" s="6"/>
      <c r="CG136" s="6"/>
      <c r="CH136" s="6"/>
      <c r="CI136" s="6"/>
      <c r="CJ136" s="6"/>
      <c r="CK136" s="6"/>
      <c r="CL136" s="6"/>
      <c r="CM136" s="6"/>
      <c r="CN136" s="6"/>
      <c r="CO136" s="6"/>
      <c r="CP136" s="6"/>
      <c r="CQ136" s="6"/>
      <c r="CR136" s="6"/>
      <c r="CS136" s="6"/>
      <c r="CT136" s="6"/>
      <c r="CU136" s="6"/>
      <c r="CV136" s="6"/>
      <c r="CW136" s="6"/>
      <c r="CX136" s="6"/>
      <c r="CY136" s="6"/>
      <c r="CZ136" s="6"/>
      <c r="DA136" s="6"/>
      <c r="DB136" s="6"/>
      <c r="DC136" s="6"/>
      <c r="DD136" s="6"/>
      <c r="DE136" s="6"/>
      <c r="DF136" s="6"/>
      <c r="DG136" s="6"/>
      <c r="DH136" s="6"/>
      <c r="DI136" s="6"/>
      <c r="DJ136" s="6"/>
      <c r="DK136" s="6"/>
      <c r="DL136" s="6"/>
      <c r="DM136" s="6"/>
      <c r="DN136" s="6"/>
      <c r="DO136" s="6"/>
      <c r="DP136" s="6"/>
      <c r="DQ136" s="6"/>
      <c r="DR136" s="6"/>
      <c r="DS136" s="6"/>
      <c r="DT136" s="6"/>
      <c r="DU136" s="6"/>
      <c r="DV136" s="6"/>
      <c r="DW136" s="6"/>
      <c r="DX136" s="6"/>
      <c r="DY136" s="6"/>
    </row>
    <row r="137" spans="1:132" s="5" customFormat="1" x14ac:dyDescent="0.25">
      <c r="A137" s="23"/>
      <c r="B137" s="23"/>
      <c r="D137" s="21"/>
      <c r="E137" s="20"/>
      <c r="F137" s="20"/>
      <c r="G137" s="20"/>
      <c r="H137" s="24"/>
      <c r="I137" s="24"/>
      <c r="J137" s="25"/>
      <c r="K137" s="26"/>
      <c r="L137" s="24"/>
      <c r="M137" s="27"/>
      <c r="N137" s="27"/>
      <c r="O137" s="27"/>
      <c r="P137" s="28"/>
      <c r="Q137" s="28"/>
      <c r="R137" s="28"/>
      <c r="S137" s="28"/>
      <c r="T137" s="28"/>
      <c r="U137" s="28"/>
      <c r="V137" s="28"/>
      <c r="W137" s="6"/>
      <c r="X137" s="6"/>
      <c r="Y137" s="6"/>
      <c r="Z137" s="6"/>
      <c r="AA137" s="6"/>
      <c r="AB137" s="6"/>
      <c r="AC137" s="29"/>
      <c r="AD137" s="6"/>
      <c r="AE137" s="29"/>
      <c r="AF137" s="6"/>
      <c r="AG137" s="6"/>
      <c r="AH137" s="29"/>
      <c r="AI137" s="29"/>
      <c r="AJ137" s="6"/>
      <c r="AK137" s="6"/>
      <c r="AL137" s="6"/>
      <c r="AM137" s="6"/>
      <c r="AN137" s="6"/>
      <c r="AO137" s="6"/>
      <c r="AP137" s="6"/>
      <c r="AQ137" s="6"/>
      <c r="AR137" s="6"/>
      <c r="AS137" s="6"/>
      <c r="AT137" s="6"/>
      <c r="AU137" s="6"/>
      <c r="AV137" s="6"/>
      <c r="AW137" s="6"/>
      <c r="AX137" s="6"/>
      <c r="AY137" s="6"/>
      <c r="AZ137" s="6"/>
      <c r="BA137" s="6"/>
      <c r="BB137" s="6"/>
      <c r="BC137" s="6"/>
      <c r="BD137" s="6"/>
      <c r="BE137" s="6"/>
      <c r="BF137" s="6"/>
      <c r="BG137" s="6"/>
      <c r="BH137" s="6"/>
      <c r="BI137" s="6"/>
      <c r="BJ137" s="6"/>
      <c r="BK137" s="6"/>
      <c r="BL137" s="139"/>
      <c r="BM137" s="96"/>
      <c r="BN137" s="96"/>
      <c r="BO137" s="96"/>
      <c r="BP137" s="96"/>
      <c r="BQ137" s="96"/>
      <c r="BR137" s="96"/>
      <c r="BS137" s="96"/>
      <c r="BT137" s="96"/>
      <c r="BU137" s="140"/>
      <c r="BV137" s="6"/>
      <c r="BW137" s="6"/>
      <c r="BX137" s="6"/>
      <c r="BY137" s="6"/>
      <c r="BZ137" s="6"/>
      <c r="CA137" s="6"/>
      <c r="CB137" s="6"/>
      <c r="CC137" s="6"/>
      <c r="CD137" s="6"/>
      <c r="CE137" s="6"/>
      <c r="CF137" s="6"/>
      <c r="CG137" s="6"/>
      <c r="CH137" s="6"/>
      <c r="CI137" s="6"/>
      <c r="CJ137" s="6"/>
      <c r="CK137" s="6"/>
      <c r="CL137" s="6"/>
      <c r="CM137" s="6"/>
      <c r="CN137" s="6"/>
      <c r="CO137" s="6"/>
      <c r="CP137" s="6"/>
      <c r="CQ137" s="6"/>
      <c r="CR137" s="6"/>
      <c r="CS137" s="6"/>
      <c r="CT137" s="6"/>
      <c r="CU137" s="6"/>
      <c r="CV137" s="6"/>
      <c r="CW137" s="6"/>
      <c r="CX137" s="6"/>
      <c r="CY137" s="6"/>
      <c r="CZ137" s="6"/>
      <c r="DA137" s="6"/>
      <c r="DB137" s="6"/>
      <c r="DC137" s="6"/>
      <c r="DD137" s="6"/>
      <c r="DE137" s="6"/>
      <c r="DF137" s="6"/>
      <c r="DG137" s="6"/>
      <c r="DH137" s="6"/>
      <c r="DI137" s="6"/>
      <c r="DJ137" s="6"/>
      <c r="DK137" s="6"/>
      <c r="DL137" s="6"/>
      <c r="DM137" s="6"/>
      <c r="DN137" s="6"/>
      <c r="DO137" s="6"/>
      <c r="DP137" s="6"/>
      <c r="DQ137" s="6"/>
      <c r="DR137" s="6"/>
      <c r="DS137" s="6"/>
      <c r="DT137" s="6"/>
      <c r="DU137" s="6"/>
      <c r="DV137" s="6"/>
      <c r="DW137" s="6"/>
      <c r="DX137" s="6"/>
      <c r="DY137" s="6"/>
      <c r="DZ137" s="6"/>
    </row>
    <row r="138" spans="1:132" s="5" customFormat="1" x14ac:dyDescent="0.25">
      <c r="A138" s="23"/>
      <c r="B138" s="23"/>
      <c r="D138" s="21"/>
      <c r="E138" s="20"/>
      <c r="F138" s="20"/>
      <c r="G138" s="20"/>
      <c r="H138" s="24"/>
      <c r="I138" s="24"/>
      <c r="J138" s="25"/>
      <c r="K138" s="26"/>
      <c r="L138" s="24"/>
      <c r="M138" s="27"/>
      <c r="N138" s="27"/>
      <c r="O138" s="27"/>
      <c r="P138" s="28"/>
      <c r="Q138" s="28"/>
      <c r="R138" s="28"/>
      <c r="S138" s="28"/>
      <c r="T138" s="28"/>
      <c r="U138" s="28"/>
      <c r="V138" s="28"/>
      <c r="W138" s="6"/>
      <c r="X138" s="6"/>
      <c r="Y138" s="6"/>
      <c r="Z138" s="6"/>
      <c r="AA138" s="6"/>
      <c r="AB138" s="6"/>
      <c r="AC138" s="29"/>
      <c r="AD138" s="6"/>
      <c r="AE138" s="29"/>
      <c r="AF138" s="6"/>
      <c r="AG138" s="6"/>
      <c r="AH138" s="29"/>
      <c r="AI138" s="29"/>
      <c r="AJ138" s="6"/>
      <c r="AK138" s="6"/>
      <c r="AL138" s="6"/>
      <c r="AM138" s="6"/>
      <c r="AN138" s="6"/>
      <c r="AO138" s="6"/>
      <c r="AP138" s="6"/>
      <c r="AQ138" s="6"/>
      <c r="AR138" s="6"/>
      <c r="AS138" s="6"/>
      <c r="AT138" s="6"/>
      <c r="AU138" s="6"/>
      <c r="AV138" s="6"/>
      <c r="AW138" s="6"/>
      <c r="AX138" s="6"/>
      <c r="AY138" s="6"/>
      <c r="AZ138" s="6"/>
      <c r="BA138" s="6"/>
      <c r="BB138" s="6"/>
      <c r="BC138" s="6"/>
      <c r="BD138" s="6"/>
      <c r="BE138" s="6"/>
      <c r="BF138" s="6"/>
      <c r="BG138" s="6"/>
      <c r="BH138" s="6"/>
      <c r="BI138" s="6"/>
      <c r="BJ138" s="6"/>
      <c r="BK138" s="6"/>
      <c r="BL138" s="139"/>
      <c r="BM138" s="96"/>
      <c r="BN138" s="96"/>
      <c r="BO138" s="96"/>
      <c r="BP138" s="96"/>
      <c r="BQ138" s="96"/>
      <c r="BR138" s="96"/>
      <c r="BS138" s="96"/>
      <c r="BT138" s="96"/>
      <c r="BU138" s="140"/>
      <c r="BV138" s="6"/>
      <c r="BW138" s="6"/>
      <c r="BX138" s="6"/>
      <c r="BY138" s="6"/>
      <c r="BZ138" s="6"/>
      <c r="CA138" s="6"/>
      <c r="CB138" s="6"/>
      <c r="CC138" s="6"/>
      <c r="CD138" s="6"/>
      <c r="CE138" s="6"/>
      <c r="CF138" s="6"/>
      <c r="CG138" s="6"/>
      <c r="CH138" s="6"/>
      <c r="CI138" s="6"/>
      <c r="CJ138" s="6"/>
      <c r="CK138" s="6"/>
      <c r="CL138" s="6"/>
      <c r="CM138" s="6"/>
      <c r="CN138" s="6"/>
      <c r="CO138" s="6"/>
      <c r="CP138" s="6"/>
      <c r="CQ138" s="6"/>
      <c r="CR138" s="6"/>
      <c r="CS138" s="6"/>
      <c r="CT138" s="6"/>
      <c r="CU138" s="6"/>
      <c r="CV138" s="6"/>
      <c r="CW138" s="6"/>
      <c r="CX138" s="6"/>
      <c r="CY138" s="6"/>
      <c r="CZ138" s="6"/>
      <c r="DA138" s="6"/>
      <c r="DB138" s="6"/>
      <c r="DC138" s="6"/>
      <c r="DD138" s="6"/>
      <c r="DE138" s="6"/>
      <c r="DF138" s="6"/>
      <c r="DG138" s="6"/>
      <c r="DH138" s="6"/>
      <c r="DI138" s="6"/>
      <c r="DJ138" s="6"/>
      <c r="DK138" s="6"/>
      <c r="DL138" s="6"/>
      <c r="DM138" s="6"/>
      <c r="DN138" s="6"/>
      <c r="DO138" s="6"/>
      <c r="DP138" s="6"/>
      <c r="DQ138" s="6"/>
      <c r="DR138" s="6"/>
      <c r="DS138" s="6"/>
      <c r="DT138" s="6"/>
      <c r="DU138" s="6"/>
      <c r="DV138" s="6"/>
      <c r="DW138" s="6"/>
      <c r="DX138" s="6"/>
      <c r="DY138" s="6"/>
      <c r="DZ138" s="6"/>
      <c r="EA138" s="6"/>
    </row>
    <row r="139" spans="1:132" s="5" customFormat="1" x14ac:dyDescent="0.25">
      <c r="A139" s="23"/>
      <c r="B139" s="23"/>
      <c r="D139" s="21"/>
      <c r="E139" s="20"/>
      <c r="F139" s="20"/>
      <c r="G139" s="20"/>
      <c r="H139" s="24"/>
      <c r="I139" s="24"/>
      <c r="J139" s="25"/>
      <c r="K139" s="26"/>
      <c r="L139" s="24"/>
      <c r="M139" s="27"/>
      <c r="N139" s="27"/>
      <c r="O139" s="27"/>
      <c r="P139" s="28"/>
      <c r="Q139" s="28"/>
      <c r="R139" s="28"/>
      <c r="S139" s="28"/>
      <c r="T139" s="28"/>
      <c r="U139" s="28"/>
      <c r="V139" s="28"/>
      <c r="W139" s="6"/>
      <c r="X139" s="6"/>
      <c r="Y139" s="6"/>
      <c r="Z139" s="6"/>
      <c r="AA139" s="6"/>
      <c r="AB139" s="6"/>
      <c r="AC139" s="29"/>
      <c r="AD139" s="6"/>
      <c r="AE139" s="29"/>
      <c r="AF139" s="6"/>
      <c r="AG139" s="6"/>
      <c r="AH139" s="29"/>
      <c r="AI139" s="29"/>
      <c r="AJ139" s="6"/>
      <c r="AK139" s="6"/>
      <c r="AL139" s="6"/>
      <c r="AM139" s="6"/>
      <c r="AN139" s="6"/>
      <c r="AO139" s="6"/>
      <c r="AP139" s="6"/>
      <c r="AQ139" s="6"/>
      <c r="AR139" s="6"/>
      <c r="AS139" s="6"/>
      <c r="AT139" s="6"/>
      <c r="AU139" s="6"/>
      <c r="AV139" s="6"/>
      <c r="AW139" s="6"/>
      <c r="AX139" s="6"/>
      <c r="AY139" s="6"/>
      <c r="AZ139" s="6"/>
      <c r="BA139" s="6"/>
      <c r="BB139" s="6"/>
      <c r="BC139" s="6"/>
      <c r="BD139" s="6"/>
      <c r="BE139" s="6"/>
      <c r="BF139" s="6"/>
      <c r="BG139" s="6"/>
      <c r="BH139" s="6"/>
      <c r="BI139" s="6"/>
      <c r="BJ139" s="6"/>
      <c r="BK139" s="6"/>
      <c r="BL139" s="139"/>
      <c r="BM139" s="96"/>
      <c r="BN139" s="96"/>
      <c r="BO139" s="96"/>
      <c r="BP139" s="96"/>
      <c r="BQ139" s="96"/>
      <c r="BR139" s="96"/>
      <c r="BS139" s="96"/>
      <c r="BT139" s="96"/>
      <c r="BU139" s="140"/>
      <c r="BV139" s="6"/>
      <c r="BW139" s="6"/>
      <c r="BX139" s="6"/>
      <c r="BY139" s="6"/>
      <c r="BZ139" s="6"/>
      <c r="CA139" s="6"/>
      <c r="CB139" s="6"/>
      <c r="CC139" s="6"/>
      <c r="CD139" s="6"/>
      <c r="CE139" s="6"/>
      <c r="CF139" s="6"/>
      <c r="CG139" s="6"/>
      <c r="CH139" s="6"/>
      <c r="CI139" s="6"/>
      <c r="CJ139" s="6"/>
      <c r="CK139" s="6"/>
      <c r="CL139" s="6"/>
      <c r="CM139" s="6"/>
      <c r="CN139" s="6"/>
      <c r="CO139" s="6"/>
      <c r="CP139" s="6"/>
      <c r="CQ139" s="6"/>
      <c r="CR139" s="6"/>
      <c r="CS139" s="6"/>
      <c r="CT139" s="6"/>
      <c r="CU139" s="6"/>
      <c r="CV139" s="6"/>
      <c r="CW139" s="6"/>
      <c r="CX139" s="6"/>
      <c r="CY139" s="6"/>
      <c r="CZ139" s="6"/>
      <c r="DA139" s="6"/>
      <c r="DB139" s="6"/>
      <c r="DC139" s="6"/>
      <c r="DD139" s="6"/>
      <c r="DE139" s="6"/>
      <c r="DF139" s="6"/>
      <c r="DG139" s="6"/>
      <c r="DH139" s="6"/>
      <c r="DI139" s="6"/>
      <c r="DJ139" s="6"/>
      <c r="DK139" s="6"/>
      <c r="DL139" s="6"/>
      <c r="DM139" s="6"/>
      <c r="DN139" s="6"/>
      <c r="DO139" s="6"/>
      <c r="DP139" s="6"/>
      <c r="DQ139" s="6"/>
      <c r="DR139" s="6"/>
      <c r="DS139" s="6"/>
      <c r="DT139" s="6"/>
      <c r="DU139" s="6"/>
      <c r="DV139" s="6"/>
      <c r="DW139" s="6"/>
      <c r="DX139" s="6"/>
      <c r="DY139" s="6"/>
      <c r="DZ139" s="6"/>
      <c r="EA139" s="6"/>
      <c r="EB139" s="6"/>
    </row>
    <row r="140" spans="1:132" x14ac:dyDescent="0.25">
      <c r="D140" s="15"/>
      <c r="E140" s="1"/>
      <c r="F140" s="1"/>
      <c r="G140" s="1"/>
      <c r="H140" s="13"/>
      <c r="I140" s="13"/>
      <c r="J140" s="16"/>
      <c r="K140" s="17"/>
      <c r="L140" s="13"/>
      <c r="M140" s="12"/>
      <c r="N140" s="12"/>
      <c r="O140" s="12"/>
      <c r="P140" s="3"/>
      <c r="Q140" s="3"/>
      <c r="R140" s="3"/>
      <c r="S140" s="3"/>
      <c r="T140" s="3"/>
      <c r="U140" s="3"/>
      <c r="V140" s="3"/>
      <c r="W140" s="2"/>
      <c r="X140" s="2"/>
      <c r="Y140" s="2"/>
      <c r="Z140" s="2"/>
      <c r="AA140" s="2"/>
      <c r="AB140" s="2"/>
      <c r="AC140" s="18"/>
      <c r="AD140" s="2"/>
      <c r="AE140" s="18"/>
      <c r="AF140" s="2"/>
      <c r="AG140" s="2"/>
      <c r="AH140" s="18"/>
      <c r="AI140" s="18"/>
      <c r="AJ140" s="2"/>
      <c r="AK140" s="2"/>
      <c r="AL140" s="2"/>
      <c r="AM140" s="2"/>
      <c r="AN140" s="2"/>
      <c r="AO140" s="2"/>
      <c r="AP140" s="2"/>
      <c r="AQ140" s="2"/>
    </row>
    <row r="141" spans="1:132" x14ac:dyDescent="0.25">
      <c r="D141" s="15"/>
      <c r="E141" s="1"/>
      <c r="F141" s="1"/>
      <c r="G141" s="1"/>
      <c r="H141" s="13"/>
      <c r="I141" s="13"/>
      <c r="J141" s="16"/>
      <c r="K141" s="17"/>
      <c r="L141" s="13"/>
      <c r="M141" s="12"/>
      <c r="N141" s="12"/>
      <c r="O141" s="12"/>
      <c r="P141" s="3"/>
      <c r="Q141" s="3"/>
      <c r="R141" s="3"/>
      <c r="S141" s="3"/>
      <c r="T141" s="3"/>
      <c r="U141" s="3"/>
      <c r="V141" s="3"/>
      <c r="W141" s="2"/>
      <c r="X141" s="2"/>
      <c r="Y141" s="2"/>
      <c r="Z141" s="2"/>
      <c r="AA141" s="2"/>
      <c r="AB141" s="2"/>
      <c r="AC141" s="18"/>
      <c r="AD141" s="2"/>
      <c r="AE141" s="18"/>
      <c r="AF141" s="2"/>
      <c r="AG141" s="2"/>
      <c r="AH141" s="18"/>
      <c r="AI141" s="18"/>
      <c r="AJ141" s="2"/>
      <c r="AK141" s="2"/>
      <c r="AL141" s="2"/>
      <c r="AM141" s="2"/>
      <c r="AN141" s="2"/>
      <c r="AO141" s="2"/>
      <c r="AP141" s="2"/>
      <c r="AQ141" s="2"/>
    </row>
    <row r="142" spans="1:132" x14ac:dyDescent="0.25">
      <c r="D142" s="15"/>
      <c r="E142" s="1"/>
      <c r="F142" s="1"/>
      <c r="G142" s="1"/>
      <c r="H142" s="13"/>
      <c r="I142" s="13"/>
      <c r="J142" s="16"/>
      <c r="K142" s="17"/>
      <c r="L142" s="13"/>
      <c r="M142" s="12"/>
      <c r="N142" s="12"/>
      <c r="O142" s="12"/>
      <c r="P142" s="3"/>
      <c r="Q142" s="3"/>
      <c r="R142" s="3"/>
      <c r="S142" s="3"/>
      <c r="T142" s="3"/>
      <c r="U142" s="3"/>
      <c r="V142" s="3"/>
      <c r="W142" s="2"/>
      <c r="X142" s="2"/>
      <c r="Y142" s="2"/>
      <c r="Z142" s="2"/>
      <c r="AA142" s="2"/>
      <c r="AB142" s="2"/>
      <c r="AC142" s="18"/>
      <c r="AD142" s="2"/>
      <c r="AE142" s="18"/>
      <c r="AF142" s="2"/>
      <c r="AG142" s="2"/>
      <c r="AH142" s="18"/>
      <c r="AI142" s="18"/>
      <c r="AJ142" s="2"/>
      <c r="AK142" s="2"/>
      <c r="AL142" s="2"/>
      <c r="AM142" s="2"/>
      <c r="AN142" s="2"/>
      <c r="AO142" s="2"/>
      <c r="AP142" s="2"/>
      <c r="AQ142" s="2"/>
    </row>
  </sheetData>
  <conditionalFormatting sqref="H112:H142">
    <cfRule type="colorScale" priority="2">
      <colorScale>
        <cfvo type="min"/>
        <cfvo type="percentile" val="50"/>
        <cfvo type="max"/>
        <color rgb="FF63BE7B"/>
        <color rgb="FFFFEB84"/>
        <color rgb="FFF8696B"/>
      </colorScale>
    </cfRule>
  </conditionalFormatting>
  <conditionalFormatting sqref="A11:B111">
    <cfRule type="colorScale" priority="1">
      <colorScale>
        <cfvo type="min"/>
        <cfvo type="percentile" val="50"/>
        <cfvo type="max"/>
        <color rgb="FF63BE7B"/>
        <color rgb="FFFFEB84"/>
        <color rgb="FFF8696B"/>
      </colorScale>
    </cfRule>
  </conditionalFormatting>
  <pageMargins left="0.7" right="0.7" top="0.75" bottom="0.75" header="0.3" footer="0.3"/>
  <pageSetup orientation="portrait" horizontalDpi="1200" verticalDpi="12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FG142"/>
  <sheetViews>
    <sheetView zoomScale="70" zoomScaleNormal="70" workbookViewId="0"/>
  </sheetViews>
  <sheetFormatPr defaultRowHeight="15" x14ac:dyDescent="0.25"/>
  <cols>
    <col min="3" max="3" width="10.7109375" style="37" customWidth="1"/>
    <col min="4" max="4" width="10.42578125" customWidth="1"/>
    <col min="5" max="63" width="11.7109375" customWidth="1"/>
    <col min="64" max="64" width="11.7109375" style="155" customWidth="1"/>
    <col min="65" max="72" width="11.7109375" style="51" customWidth="1"/>
    <col min="73" max="73" width="11.7109375" style="148" customWidth="1"/>
    <col min="74" max="132" width="11.7109375" customWidth="1"/>
  </cols>
  <sheetData>
    <row r="2" spans="1:163" x14ac:dyDescent="0.25">
      <c r="D2" s="9">
        <v>1</v>
      </c>
      <c r="E2" s="9">
        <f t="shared" ref="E2:BP2" si="0">D2+1</f>
        <v>2</v>
      </c>
      <c r="F2" s="9">
        <f t="shared" si="0"/>
        <v>3</v>
      </c>
      <c r="G2" s="9">
        <f t="shared" si="0"/>
        <v>4</v>
      </c>
      <c r="H2" s="9">
        <f t="shared" si="0"/>
        <v>5</v>
      </c>
      <c r="I2" s="9">
        <f t="shared" si="0"/>
        <v>6</v>
      </c>
      <c r="J2" s="9">
        <f t="shared" si="0"/>
        <v>7</v>
      </c>
      <c r="K2" s="9">
        <f t="shared" si="0"/>
        <v>8</v>
      </c>
      <c r="L2" s="9">
        <f t="shared" si="0"/>
        <v>9</v>
      </c>
      <c r="M2" s="9">
        <f t="shared" si="0"/>
        <v>10</v>
      </c>
      <c r="N2" s="9">
        <f t="shared" si="0"/>
        <v>11</v>
      </c>
      <c r="O2" s="9">
        <f t="shared" si="0"/>
        <v>12</v>
      </c>
      <c r="P2" s="9">
        <f t="shared" si="0"/>
        <v>13</v>
      </c>
      <c r="Q2" s="9">
        <f t="shared" si="0"/>
        <v>14</v>
      </c>
      <c r="R2" s="9">
        <f t="shared" si="0"/>
        <v>15</v>
      </c>
      <c r="S2" s="9">
        <f t="shared" si="0"/>
        <v>16</v>
      </c>
      <c r="T2" s="9">
        <f t="shared" si="0"/>
        <v>17</v>
      </c>
      <c r="U2" s="9">
        <f t="shared" si="0"/>
        <v>18</v>
      </c>
      <c r="V2" s="9">
        <f t="shared" si="0"/>
        <v>19</v>
      </c>
      <c r="W2" s="9">
        <f t="shared" si="0"/>
        <v>20</v>
      </c>
      <c r="X2" s="9">
        <f t="shared" si="0"/>
        <v>21</v>
      </c>
      <c r="Y2" s="9">
        <f t="shared" si="0"/>
        <v>22</v>
      </c>
      <c r="Z2" s="9">
        <f t="shared" si="0"/>
        <v>23</v>
      </c>
      <c r="AA2" s="9">
        <f t="shared" si="0"/>
        <v>24</v>
      </c>
      <c r="AB2" s="9">
        <f t="shared" si="0"/>
        <v>25</v>
      </c>
      <c r="AC2" s="9">
        <f t="shared" si="0"/>
        <v>26</v>
      </c>
      <c r="AD2" s="9">
        <f t="shared" si="0"/>
        <v>27</v>
      </c>
      <c r="AE2" s="9">
        <f t="shared" si="0"/>
        <v>28</v>
      </c>
      <c r="AF2" s="9">
        <f t="shared" si="0"/>
        <v>29</v>
      </c>
      <c r="AG2" s="9">
        <f t="shared" si="0"/>
        <v>30</v>
      </c>
      <c r="AH2" s="9">
        <f t="shared" si="0"/>
        <v>31</v>
      </c>
      <c r="AI2" s="9">
        <f t="shared" si="0"/>
        <v>32</v>
      </c>
      <c r="AJ2" s="9">
        <f t="shared" si="0"/>
        <v>33</v>
      </c>
      <c r="AK2" s="9">
        <f t="shared" si="0"/>
        <v>34</v>
      </c>
      <c r="AL2" s="9">
        <f>AK2+1</f>
        <v>35</v>
      </c>
      <c r="AM2" s="9">
        <f t="shared" si="0"/>
        <v>36</v>
      </c>
      <c r="AN2" s="9">
        <f t="shared" si="0"/>
        <v>37</v>
      </c>
      <c r="AO2" s="9">
        <f t="shared" si="0"/>
        <v>38</v>
      </c>
      <c r="AP2" s="9">
        <f t="shared" si="0"/>
        <v>39</v>
      </c>
      <c r="AQ2" s="9">
        <f t="shared" si="0"/>
        <v>40</v>
      </c>
      <c r="AR2" s="9">
        <f t="shared" si="0"/>
        <v>41</v>
      </c>
      <c r="AS2" s="9">
        <f t="shared" si="0"/>
        <v>42</v>
      </c>
      <c r="AT2" s="9">
        <f t="shared" si="0"/>
        <v>43</v>
      </c>
      <c r="AU2" s="9">
        <f t="shared" si="0"/>
        <v>44</v>
      </c>
      <c r="AV2" s="9">
        <f>AU2+1</f>
        <v>45</v>
      </c>
      <c r="AW2" s="9">
        <f t="shared" si="0"/>
        <v>46</v>
      </c>
      <c r="AX2" s="9">
        <f t="shared" si="0"/>
        <v>47</v>
      </c>
      <c r="AY2" s="9">
        <f t="shared" si="0"/>
        <v>48</v>
      </c>
      <c r="AZ2" s="9">
        <f t="shared" si="0"/>
        <v>49</v>
      </c>
      <c r="BA2" s="9">
        <f t="shared" si="0"/>
        <v>50</v>
      </c>
      <c r="BB2" s="9">
        <f t="shared" si="0"/>
        <v>51</v>
      </c>
      <c r="BC2" s="9">
        <f t="shared" si="0"/>
        <v>52</v>
      </c>
      <c r="BD2" s="9">
        <f t="shared" si="0"/>
        <v>53</v>
      </c>
      <c r="BE2" s="9">
        <f t="shared" si="0"/>
        <v>54</v>
      </c>
      <c r="BF2" s="9">
        <f t="shared" si="0"/>
        <v>55</v>
      </c>
      <c r="BG2" s="9">
        <f t="shared" si="0"/>
        <v>56</v>
      </c>
      <c r="BH2" s="9">
        <f t="shared" si="0"/>
        <v>57</v>
      </c>
      <c r="BI2" s="9">
        <f t="shared" si="0"/>
        <v>58</v>
      </c>
      <c r="BJ2" s="9">
        <f t="shared" si="0"/>
        <v>59</v>
      </c>
      <c r="BK2" s="9">
        <f t="shared" si="0"/>
        <v>60</v>
      </c>
      <c r="BL2" s="153">
        <f t="shared" si="0"/>
        <v>61</v>
      </c>
      <c r="BM2" s="91">
        <f t="shared" si="0"/>
        <v>62</v>
      </c>
      <c r="BN2" s="91">
        <f t="shared" si="0"/>
        <v>63</v>
      </c>
      <c r="BO2" s="91">
        <f t="shared" si="0"/>
        <v>64</v>
      </c>
      <c r="BP2" s="91">
        <f t="shared" si="0"/>
        <v>65</v>
      </c>
      <c r="BQ2" s="91">
        <f t="shared" ref="BQ2:CZ2" si="1">BP2+1</f>
        <v>66</v>
      </c>
      <c r="BR2" s="91">
        <f t="shared" si="1"/>
        <v>67</v>
      </c>
      <c r="BS2" s="91">
        <f t="shared" si="1"/>
        <v>68</v>
      </c>
      <c r="BT2" s="91">
        <f t="shared" si="1"/>
        <v>69</v>
      </c>
      <c r="BU2" s="146">
        <f t="shared" si="1"/>
        <v>70</v>
      </c>
      <c r="BV2" s="9">
        <f t="shared" si="1"/>
        <v>71</v>
      </c>
      <c r="BW2" s="9">
        <f t="shared" si="1"/>
        <v>72</v>
      </c>
      <c r="BX2" s="9">
        <f t="shared" si="1"/>
        <v>73</v>
      </c>
      <c r="BY2" s="9">
        <f t="shared" si="1"/>
        <v>74</v>
      </c>
      <c r="BZ2" s="9">
        <f t="shared" si="1"/>
        <v>75</v>
      </c>
      <c r="CA2" s="9">
        <f t="shared" si="1"/>
        <v>76</v>
      </c>
      <c r="CB2" s="9">
        <f t="shared" si="1"/>
        <v>77</v>
      </c>
      <c r="CC2" s="9">
        <f t="shared" si="1"/>
        <v>78</v>
      </c>
      <c r="CD2" s="9">
        <f t="shared" si="1"/>
        <v>79</v>
      </c>
      <c r="CE2" s="9">
        <f t="shared" si="1"/>
        <v>80</v>
      </c>
      <c r="CF2" s="9">
        <f t="shared" si="1"/>
        <v>81</v>
      </c>
      <c r="CG2" s="9">
        <f t="shared" si="1"/>
        <v>82</v>
      </c>
      <c r="CH2" s="9">
        <f t="shared" si="1"/>
        <v>83</v>
      </c>
      <c r="CI2" s="9">
        <f t="shared" si="1"/>
        <v>84</v>
      </c>
      <c r="CJ2" s="9">
        <f t="shared" si="1"/>
        <v>85</v>
      </c>
      <c r="CK2" s="9">
        <f t="shared" si="1"/>
        <v>86</v>
      </c>
      <c r="CL2" s="9">
        <f t="shared" si="1"/>
        <v>87</v>
      </c>
      <c r="CM2" s="9">
        <f t="shared" si="1"/>
        <v>88</v>
      </c>
      <c r="CN2" s="9">
        <f t="shared" si="1"/>
        <v>89</v>
      </c>
      <c r="CO2" s="9">
        <f t="shared" si="1"/>
        <v>90</v>
      </c>
      <c r="CP2" s="9">
        <f t="shared" si="1"/>
        <v>91</v>
      </c>
      <c r="CQ2" s="9">
        <f t="shared" si="1"/>
        <v>92</v>
      </c>
      <c r="CR2" s="9">
        <f t="shared" si="1"/>
        <v>93</v>
      </c>
      <c r="CS2" s="9">
        <f t="shared" si="1"/>
        <v>94</v>
      </c>
      <c r="CT2" s="9">
        <f t="shared" si="1"/>
        <v>95</v>
      </c>
      <c r="CU2" s="9">
        <f t="shared" si="1"/>
        <v>96</v>
      </c>
      <c r="CV2" s="9">
        <f t="shared" si="1"/>
        <v>97</v>
      </c>
      <c r="CW2" s="9">
        <f t="shared" si="1"/>
        <v>98</v>
      </c>
      <c r="CX2" s="9">
        <f t="shared" si="1"/>
        <v>99</v>
      </c>
      <c r="CY2" s="9">
        <f t="shared" si="1"/>
        <v>100</v>
      </c>
      <c r="CZ2" s="9">
        <f t="shared" si="1"/>
        <v>101</v>
      </c>
    </row>
    <row r="4" spans="1:163" x14ac:dyDescent="0.25">
      <c r="A4" s="31" t="s">
        <v>12</v>
      </c>
      <c r="B4" s="31"/>
      <c r="C4" s="38"/>
      <c r="D4" s="188">
        <f>inflow_driven_model!D5</f>
        <v>250</v>
      </c>
      <c r="E4" s="188">
        <f>inflow_driven_model!E5</f>
        <v>749.98109678386993</v>
      </c>
      <c r="F4" s="188">
        <f>inflow_driven_model!F5</f>
        <v>1499.8552796539859</v>
      </c>
      <c r="G4" s="188">
        <f>inflow_driven_model!G5</f>
        <v>2499.4349530142308</v>
      </c>
      <c r="H4" s="188">
        <f>inflow_driven_model!H5</f>
        <v>3498.4104318684072</v>
      </c>
      <c r="I4" s="188">
        <f>inflow_driven_model!I5</f>
        <v>4496.3502824268617</v>
      </c>
      <c r="J4" s="188">
        <f>inflow_driven_model!J5</f>
        <v>5492.7356127600351</v>
      </c>
      <c r="K4" s="188">
        <f>inflow_driven_model!K5</f>
        <v>6486.9766858102057</v>
      </c>
      <c r="L4" s="188">
        <f>inflow_driven_model!L5</f>
        <v>7478.4232897219026</v>
      </c>
      <c r="M4" s="188">
        <f>inflow_driven_model!M5</f>
        <v>8466.3727159829377</v>
      </c>
      <c r="N4" s="188">
        <f>inflow_driven_model!N5</f>
        <v>9450.0765340050511</v>
      </c>
      <c r="O4" s="188">
        <f>inflow_driven_model!O5</f>
        <v>10428.746702484905</v>
      </c>
      <c r="P4" s="188">
        <f>inflow_driven_model!P5</f>
        <v>11401.561304208835</v>
      </c>
      <c r="Q4" s="188">
        <f>inflow_driven_model!Q5</f>
        <v>12367.670068892483</v>
      </c>
      <c r="R4" s="188">
        <f>inflow_driven_model!R5</f>
        <v>13326.19978173701</v>
      </c>
      <c r="S4" s="188">
        <f>inflow_driven_model!S5</f>
        <v>14276.259635107097</v>
      </c>
      <c r="T4" s="188">
        <f>inflow_driven_model!T5</f>
        <v>15216.946554673552</v>
      </c>
      <c r="U4" s="188">
        <f>inflow_driven_model!U5</f>
        <v>16147.350513503046</v>
      </c>
      <c r="V4" s="188">
        <f>inflow_driven_model!V5</f>
        <v>17066.559834772826</v>
      </c>
      <c r="W4" s="188">
        <f>inflow_driven_model!W5</f>
        <v>17973.666474292106</v>
      </c>
      <c r="X4" s="188">
        <f>inflow_driven_model!X5</f>
        <v>18867.771266810199</v>
      </c>
      <c r="Y4" s="188">
        <f>inflow_driven_model!Y5</f>
        <v>19747.989114573236</v>
      </c>
      <c r="Z4" s="188">
        <f>inflow_driven_model!Z5</f>
        <v>20613.454092379518</v>
      </c>
      <c r="AA4" s="188">
        <f>inflow_driven_model!AA5</f>
        <v>21463.324440238855</v>
      </c>
      <c r="AB4" s="188">
        <f>inflow_driven_model!AB5</f>
        <v>22296.787412508656</v>
      </c>
      <c r="AC4" s="188">
        <f>inflow_driven_model!AC5</f>
        <v>23113.06395095673</v>
      </c>
      <c r="AD4" s="188">
        <f>inflow_driven_model!AD5</f>
        <v>23911.413148514857</v>
      </c>
      <c r="AE4" s="188">
        <f>inflow_driven_model!AE5</f>
        <v>24691.136470486275</v>
      </c>
      <c r="AF4" s="188">
        <f>inflow_driven_model!AF5</f>
        <v>25451.581700610845</v>
      </c>
      <c r="AG4" s="188">
        <f>inflow_driven_model!AG5</f>
        <v>26192.146580635508</v>
      </c>
      <c r="AH4" s="188">
        <f>inflow_driven_model!AH5</f>
        <v>26912.28211384705</v>
      </c>
      <c r="AI4" s="188">
        <f>inflow_driven_model!AI5</f>
        <v>27611.495505359981</v>
      </c>
      <c r="AJ4" s="188">
        <f>inflow_driven_model!AJ5</f>
        <v>28289.352714771285</v>
      </c>
      <c r="AK4" s="188">
        <f>inflow_driven_model!AK5</f>
        <v>28945.480600048959</v>
      </c>
      <c r="AL4" s="188">
        <f>inflow_driven_model!AL5</f>
        <v>29579.568635160711</v>
      </c>
      <c r="AM4" s="188">
        <f>inflow_driven_model!AM5</f>
        <v>30191.370187915414</v>
      </c>
      <c r="AN4" s="188">
        <f>inflow_driven_model!AN5</f>
        <v>30780.703348722778</v>
      </c>
      <c r="AO4" s="188">
        <f>inflow_driven_model!AO5</f>
        <v>31347.451305409002</v>
      </c>
      <c r="AP4" s="188">
        <f>inflow_driven_model!AP5</f>
        <v>31891.562263790951</v>
      </c>
      <c r="AQ4" s="188">
        <f>inflow_driven_model!AQ5</f>
        <v>32413.04891833667</v>
      </c>
      <c r="AR4" s="188">
        <f>inflow_driven_model!AR5</f>
        <v>32911.987481853808</v>
      </c>
      <c r="AS4" s="188">
        <f>inflow_driven_model!AS5</f>
        <v>33388.516287678227</v>
      </c>
      <c r="AT4" s="188">
        <f>inflow_driven_model!AT5</f>
        <v>33842.833982211021</v>
      </c>
      <c r="AU4" s="188">
        <f>inflow_driven_model!AU5</f>
        <v>34275.197329806193</v>
      </c>
      <c r="AV4" s="188">
        <f>inflow_driven_model!AV5</f>
        <v>34685.918655877336</v>
      </c>
      <c r="AW4" s="188">
        <f>inflow_driven_model!AW5</f>
        <v>35075.362957612146</v>
      </c>
      <c r="AX4" s="188">
        <f>inflow_driven_model!AX5</f>
        <v>35443.944714803598</v>
      </c>
      <c r="AY4" s="188">
        <f>inflow_driven_model!AY5</f>
        <v>35792.124435981088</v>
      </c>
      <c r="AZ4" s="188">
        <f>inflow_driven_model!AZ5</f>
        <v>36120.404977214959</v>
      </c>
      <c r="BA4" s="188">
        <f>inflow_driven_model!BA5</f>
        <v>36429.327672645122</v>
      </c>
      <c r="BB4" s="188">
        <f>inflow_driven_model!BB5</f>
        <v>36719.468316927887</v>
      </c>
      <c r="BC4" s="188">
        <f>inflow_driven_model!BC5</f>
        <v>36991.433040395314</v>
      </c>
      <c r="BD4" s="188">
        <f>inflow_driven_model!BD5</f>
        <v>37245.854117776893</v>
      </c>
      <c r="BE4" s="188">
        <f>inflow_driven_model!BE5</f>
        <v>37483.385750853791</v>
      </c>
      <c r="BF4" s="188">
        <f>inflow_driven_model!BF5</f>
        <v>37704.699864418959</v>
      </c>
      <c r="BG4" s="188">
        <f>inflow_driven_model!BG5</f>
        <v>37910.481953429888</v>
      </c>
      <c r="BH4" s="188">
        <f>inflow_driven_model!BH5</f>
        <v>38101.427017299371</v>
      </c>
      <c r="BI4" s="188">
        <f>inflow_driven_model!BI5</f>
        <v>38278.235614916623</v>
      </c>
      <c r="BJ4" s="188">
        <f>inflow_driven_model!BJ5</f>
        <v>38441.610071274103</v>
      </c>
      <c r="BK4" s="188">
        <f>inflow_driven_model!BK5</f>
        <v>38592.250863549853</v>
      </c>
      <c r="BL4" s="197">
        <f>Population!K3</f>
        <v>38730.853211217596</v>
      </c>
      <c r="BM4" s="189">
        <f>Population!K4</f>
        <v>38972.921043787712</v>
      </c>
      <c r="BN4" s="189">
        <f>Population!K5</f>
        <v>39142.36852658679</v>
      </c>
      <c r="BO4" s="189">
        <f>Population!K6</f>
        <v>39214.98887635782</v>
      </c>
      <c r="BP4" s="189">
        <f>Population!K7</f>
        <v>39214.98887635782</v>
      </c>
      <c r="BQ4" s="189">
        <f>Population!K8</f>
        <v>39118.16174332978</v>
      </c>
      <c r="BR4" s="189">
        <f>Population!K9</f>
        <v>39021.334610301732</v>
      </c>
      <c r="BS4" s="189">
        <f>Population!K10</f>
        <v>38924.507477273684</v>
      </c>
      <c r="BT4" s="189">
        <f>Population!K11</f>
        <v>38827.680344245637</v>
      </c>
      <c r="BU4" s="190">
        <f>Population!K12</f>
        <v>38730.853211217596</v>
      </c>
      <c r="BV4" s="188">
        <f>BU4-200</f>
        <v>38530.853211217596</v>
      </c>
      <c r="BW4" s="188">
        <f t="shared" ref="BW4:CZ4" si="2">BV4-200</f>
        <v>38330.853211217596</v>
      </c>
      <c r="BX4" s="188">
        <f t="shared" si="2"/>
        <v>38130.853211217596</v>
      </c>
      <c r="BY4" s="188">
        <f t="shared" si="2"/>
        <v>37930.853211217596</v>
      </c>
      <c r="BZ4" s="188">
        <f t="shared" si="2"/>
        <v>37730.853211217596</v>
      </c>
      <c r="CA4" s="188">
        <f t="shared" si="2"/>
        <v>37530.853211217596</v>
      </c>
      <c r="CB4" s="188">
        <f t="shared" si="2"/>
        <v>37330.853211217596</v>
      </c>
      <c r="CC4" s="188">
        <f t="shared" si="2"/>
        <v>37130.853211217596</v>
      </c>
      <c r="CD4" s="188">
        <f t="shared" si="2"/>
        <v>36930.853211217596</v>
      </c>
      <c r="CE4" s="188">
        <f t="shared" si="2"/>
        <v>36730.853211217596</v>
      </c>
      <c r="CF4" s="188">
        <f t="shared" si="2"/>
        <v>36530.853211217596</v>
      </c>
      <c r="CG4" s="188">
        <f t="shared" si="2"/>
        <v>36330.853211217596</v>
      </c>
      <c r="CH4" s="188">
        <f t="shared" si="2"/>
        <v>36130.853211217596</v>
      </c>
      <c r="CI4" s="188">
        <f t="shared" si="2"/>
        <v>35930.853211217596</v>
      </c>
      <c r="CJ4" s="188">
        <f t="shared" si="2"/>
        <v>35730.853211217596</v>
      </c>
      <c r="CK4" s="188">
        <f t="shared" si="2"/>
        <v>35530.853211217596</v>
      </c>
      <c r="CL4" s="188">
        <f t="shared" si="2"/>
        <v>35330.853211217596</v>
      </c>
      <c r="CM4" s="188">
        <f t="shared" si="2"/>
        <v>35130.853211217596</v>
      </c>
      <c r="CN4" s="188">
        <f t="shared" si="2"/>
        <v>34930.853211217596</v>
      </c>
      <c r="CO4" s="188">
        <f t="shared" si="2"/>
        <v>34730.853211217596</v>
      </c>
      <c r="CP4" s="188">
        <f t="shared" si="2"/>
        <v>34530.853211217596</v>
      </c>
      <c r="CQ4" s="188">
        <f t="shared" si="2"/>
        <v>34330.853211217596</v>
      </c>
      <c r="CR4" s="188">
        <f t="shared" si="2"/>
        <v>34130.853211217596</v>
      </c>
      <c r="CS4" s="188">
        <f t="shared" si="2"/>
        <v>33930.853211217596</v>
      </c>
      <c r="CT4" s="188">
        <f t="shared" si="2"/>
        <v>33730.853211217596</v>
      </c>
      <c r="CU4" s="188">
        <f t="shared" si="2"/>
        <v>33530.853211217596</v>
      </c>
      <c r="CV4" s="188">
        <f t="shared" si="2"/>
        <v>33330.853211217596</v>
      </c>
      <c r="CW4" s="188">
        <f t="shared" si="2"/>
        <v>33130.853211217596</v>
      </c>
      <c r="CX4" s="188">
        <f t="shared" si="2"/>
        <v>32930.853211217596</v>
      </c>
      <c r="CY4" s="188">
        <f t="shared" si="2"/>
        <v>32730.853211217596</v>
      </c>
      <c r="CZ4" s="188">
        <f t="shared" si="2"/>
        <v>32530.853211217596</v>
      </c>
      <c r="DA4" s="22"/>
      <c r="DB4" s="22"/>
      <c r="DC4" s="22"/>
      <c r="DD4" s="22"/>
      <c r="DE4" s="22"/>
      <c r="DF4" s="22"/>
      <c r="DG4" s="22"/>
      <c r="DH4" s="22"/>
      <c r="DI4" s="22"/>
      <c r="DJ4" s="22"/>
      <c r="DK4" s="22"/>
      <c r="DL4" s="22"/>
      <c r="DM4" s="22"/>
      <c r="DN4" s="22"/>
      <c r="DO4" s="22"/>
      <c r="DP4" s="22"/>
      <c r="DQ4" s="22"/>
      <c r="DR4" s="22"/>
      <c r="DS4" s="22"/>
      <c r="DT4" s="22"/>
      <c r="DU4" s="22"/>
      <c r="DV4" s="22"/>
      <c r="DW4" s="22"/>
      <c r="DX4" s="22"/>
      <c r="DY4" s="22"/>
      <c r="DZ4" s="22"/>
      <c r="EA4" s="22"/>
      <c r="EB4" s="22"/>
    </row>
    <row r="5" spans="1:163" x14ac:dyDescent="0.25">
      <c r="A5" t="s">
        <v>6</v>
      </c>
      <c r="C5" s="39"/>
      <c r="D5" s="194">
        <f>D11</f>
        <v>250</v>
      </c>
      <c r="E5" s="194">
        <f>E12</f>
        <v>500</v>
      </c>
      <c r="F5" s="194">
        <f>F13</f>
        <v>750</v>
      </c>
      <c r="G5" s="194">
        <f>G14</f>
        <v>1000</v>
      </c>
      <c r="H5" s="194">
        <f>H15</f>
        <v>1000</v>
      </c>
      <c r="I5" s="194">
        <f>I16</f>
        <v>1000.0000000000005</v>
      </c>
      <c r="J5" s="194">
        <f>J17</f>
        <v>999.99999999999909</v>
      </c>
      <c r="K5" s="194">
        <f>K18</f>
        <v>1000</v>
      </c>
      <c r="L5" s="194">
        <f>L19</f>
        <v>1000.0000000000009</v>
      </c>
      <c r="M5" s="194">
        <f>M20</f>
        <v>999.99999999999909</v>
      </c>
      <c r="N5" s="194">
        <f>N21</f>
        <v>1000</v>
      </c>
      <c r="O5" s="194">
        <f>O22</f>
        <v>1000</v>
      </c>
      <c r="P5" s="194">
        <f>P23</f>
        <v>1000</v>
      </c>
      <c r="Q5" s="194">
        <f>Q24</f>
        <v>1000</v>
      </c>
      <c r="R5" s="194">
        <f>R25</f>
        <v>1000</v>
      </c>
      <c r="S5" s="194">
        <f>S26</f>
        <v>1000</v>
      </c>
      <c r="T5" s="194">
        <f>T27</f>
        <v>1000</v>
      </c>
      <c r="U5" s="194">
        <f>U28</f>
        <v>1000</v>
      </c>
      <c r="V5" s="194">
        <f>V29</f>
        <v>1000</v>
      </c>
      <c r="W5" s="194">
        <f>W30</f>
        <v>1000</v>
      </c>
      <c r="X5" s="194">
        <f>X31</f>
        <v>1000</v>
      </c>
      <c r="Y5" s="194">
        <f>Y32</f>
        <v>1000.0000000000073</v>
      </c>
      <c r="Z5" s="194">
        <f>Z33</f>
        <v>999.99999999999272</v>
      </c>
      <c r="AA5" s="194">
        <f>AA34</f>
        <v>1000</v>
      </c>
      <c r="AB5" s="194">
        <f>AB35</f>
        <v>1000</v>
      </c>
      <c r="AC5" s="194">
        <f>AC36</f>
        <v>1000</v>
      </c>
      <c r="AD5" s="194">
        <f>AD37</f>
        <v>1000</v>
      </c>
      <c r="AE5" s="194">
        <f>AE38</f>
        <v>1000</v>
      </c>
      <c r="AF5" s="194">
        <f>AF39</f>
        <v>1000</v>
      </c>
      <c r="AG5" s="194">
        <f>AG40</f>
        <v>1000</v>
      </c>
      <c r="AH5" s="194">
        <f>AH41</f>
        <v>1000</v>
      </c>
      <c r="AI5" s="194">
        <f>AI42</f>
        <v>999.99999999999272</v>
      </c>
      <c r="AJ5" s="194">
        <f>AJ43</f>
        <v>1000.0000000000146</v>
      </c>
      <c r="AK5" s="194">
        <f>AK44</f>
        <v>999.99999999999272</v>
      </c>
      <c r="AL5" s="194">
        <f>AL45</f>
        <v>1000.0000000000073</v>
      </c>
      <c r="AM5" s="194">
        <f>AM46</f>
        <v>999.99999999999272</v>
      </c>
      <c r="AN5" s="194">
        <f>AN47</f>
        <v>1000</v>
      </c>
      <c r="AO5" s="194">
        <f>AO48</f>
        <v>1000</v>
      </c>
      <c r="AP5" s="194">
        <f>AP49</f>
        <v>1000</v>
      </c>
      <c r="AQ5" s="194">
        <f>AQ50</f>
        <v>1000</v>
      </c>
      <c r="AR5" s="194">
        <f>AR51</f>
        <v>999.99999999998909</v>
      </c>
      <c r="AS5" s="194">
        <f>AS52</f>
        <v>1000.0000000000073</v>
      </c>
      <c r="AT5" s="194">
        <f>AT53</f>
        <v>1000</v>
      </c>
      <c r="AU5" s="194">
        <f>AU54</f>
        <v>1000.0000000000073</v>
      </c>
      <c r="AV5" s="194">
        <f>AV55</f>
        <v>999.99999999998545</v>
      </c>
      <c r="AW5" s="194">
        <f>AW56</f>
        <v>1000.0000000000146</v>
      </c>
      <c r="AX5" s="194">
        <f>AX57</f>
        <v>999.99999999999272</v>
      </c>
      <c r="AY5" s="194">
        <f>AY58</f>
        <v>1000</v>
      </c>
      <c r="AZ5" s="194">
        <f>AZ59</f>
        <v>1000.0000000000073</v>
      </c>
      <c r="BA5" s="194">
        <f>BA60</f>
        <v>1000</v>
      </c>
      <c r="BB5" s="194">
        <f>BB61</f>
        <v>999.99999999999272</v>
      </c>
      <c r="BC5" s="194">
        <f>BC62</f>
        <v>1000.0000000000073</v>
      </c>
      <c r="BD5" s="194">
        <f>BD63</f>
        <v>1000</v>
      </c>
      <c r="BE5" s="194">
        <f>BE64</f>
        <v>1000</v>
      </c>
      <c r="BF5" s="194">
        <f>BF65</f>
        <v>1000</v>
      </c>
      <c r="BG5" s="194">
        <f>BG66</f>
        <v>1000</v>
      </c>
      <c r="BH5" s="194">
        <f>BH67</f>
        <v>1000</v>
      </c>
      <c r="BI5" s="194">
        <f>BI68</f>
        <v>1000</v>
      </c>
      <c r="BJ5" s="194">
        <f>BJ69</f>
        <v>999.99999999999272</v>
      </c>
      <c r="BK5" s="194">
        <f>BK70</f>
        <v>1000.0000000000073</v>
      </c>
      <c r="BL5" s="198">
        <f>BL71</f>
        <v>1000.0000000000073</v>
      </c>
      <c r="BM5" s="74">
        <f>BM72</f>
        <v>1114.8171524993086</v>
      </c>
      <c r="BN5" s="74">
        <f>BN73</f>
        <v>1052.8817595513101</v>
      </c>
      <c r="BO5" s="74">
        <f>BO74</f>
        <v>966.10531692876248</v>
      </c>
      <c r="BP5" s="74">
        <f>BP75</f>
        <v>902.91287858870783</v>
      </c>
      <c r="BQ5" s="74">
        <f>BQ76</f>
        <v>814.89009377553157</v>
      </c>
      <c r="BR5" s="74">
        <f>BR77</f>
        <v>823.06440863158787</v>
      </c>
      <c r="BS5" s="74">
        <f>BS78</f>
        <v>830.60092468650691</v>
      </c>
      <c r="BT5" s="74">
        <f>BT79</f>
        <v>837.5048354184255</v>
      </c>
      <c r="BU5" s="199">
        <f>BU80</f>
        <v>843.78764626718475</v>
      </c>
      <c r="BV5" s="194">
        <f>BV81</f>
        <v>746.29176377574186</v>
      </c>
      <c r="BW5" s="194">
        <f>BW82</f>
        <v>751.37302013581939</v>
      </c>
      <c r="BX5" s="194">
        <f>BX83</f>
        <v>755.85764147810551</v>
      </c>
      <c r="BY5" s="194">
        <f>BY84</f>
        <v>759.75426116456947</v>
      </c>
      <c r="BZ5" s="194">
        <f>BZ85</f>
        <v>763.07580266088917</v>
      </c>
      <c r="CA5" s="194">
        <f>CA86</f>
        <v>765.83749318402988</v>
      </c>
      <c r="CB5" s="194">
        <f>CB87</f>
        <v>768.05606319547223</v>
      </c>
      <c r="CC5" s="194">
        <f>CC88</f>
        <v>769.74927534380549</v>
      </c>
      <c r="CD5" s="194">
        <f>CD89</f>
        <v>770.93560472750687</v>
      </c>
      <c r="CE5" s="194">
        <f>CE90</f>
        <v>771.63400617404841</v>
      </c>
      <c r="CF5" s="194">
        <f>CF91</f>
        <v>771.86373872504919</v>
      </c>
      <c r="CG5" s="194">
        <f>CG92</f>
        <v>771.64423102892033</v>
      </c>
      <c r="CH5" s="194">
        <f>CH93</f>
        <v>770.99497754500044</v>
      </c>
      <c r="CI5" s="194">
        <f>CI94</f>
        <v>769.93545864943007</v>
      </c>
      <c r="CJ5" s="194">
        <f>CJ95</f>
        <v>768.48507952215732</v>
      </c>
      <c r="CK5" s="194">
        <f>CK96</f>
        <v>766.66312378336443</v>
      </c>
      <c r="CL5" s="194">
        <f>CL97</f>
        <v>764.48871856282494</v>
      </c>
      <c r="CM5" s="194">
        <f>CM98</f>
        <v>761.98080819821917</v>
      </c>
      <c r="CN5" s="194">
        <f>CN99</f>
        <v>759.15813415301818</v>
      </c>
      <c r="CO5" s="194">
        <f>CO100</f>
        <v>756.03921907483164</v>
      </c>
      <c r="CP5" s="194">
        <f>CP101</f>
        <v>752.64235320818261</v>
      </c>
      <c r="CQ5" s="194">
        <f>CQ102</f>
        <v>748.98558164462156</v>
      </c>
      <c r="CR5" s="194">
        <f>CR103</f>
        <v>745.08669115020166</v>
      </c>
      <c r="CS5" s="194">
        <f>CS104</f>
        <v>740.96319555624359</v>
      </c>
      <c r="CT5" s="194">
        <f>CT105</f>
        <v>736.6323189368195</v>
      </c>
      <c r="CU5" s="194">
        <f>CU106</f>
        <v>732.11097602420341</v>
      </c>
      <c r="CV5" s="194">
        <f>CV107</f>
        <v>727.41574953124291</v>
      </c>
      <c r="CW5" s="194">
        <f>CW108</f>
        <v>722.56286425255894</v>
      </c>
      <c r="CX5" s="194">
        <f>CX109</f>
        <v>717.56815800677577</v>
      </c>
      <c r="CY5" s="194">
        <f>CY110</f>
        <v>712.44704965240817</v>
      </c>
      <c r="CZ5" s="194">
        <f>CZ111</f>
        <v>707.21450456262755</v>
      </c>
    </row>
    <row r="6" spans="1:163" x14ac:dyDescent="0.25">
      <c r="A6" t="s">
        <v>9</v>
      </c>
      <c r="C6" s="39"/>
      <c r="D6" s="194">
        <v>0</v>
      </c>
      <c r="E6" s="194">
        <f>D4-D12</f>
        <v>1.8903216130098599E-2</v>
      </c>
      <c r="F6" s="194">
        <f>E4-SUM($D13:E13)</f>
        <v>0.1258171298840125</v>
      </c>
      <c r="G6" s="194">
        <f>F4-SUM($D14:F14)</f>
        <v>0.42032663975510332</v>
      </c>
      <c r="H6" s="194">
        <f>G4-SUM($D15:G15)</f>
        <v>1.0245211458236554</v>
      </c>
      <c r="I6" s="194">
        <f>H4-SUM($D16:H16)</f>
        <v>2.0601494415459456</v>
      </c>
      <c r="J6" s="194">
        <f>I4-SUM($D17:I17)</f>
        <v>3.6146696668256482</v>
      </c>
      <c r="K6" s="194">
        <f>J4-SUM($D18:J18)</f>
        <v>5.7589269498294016</v>
      </c>
      <c r="L6" s="194">
        <f>K4-SUM($D19:K19)</f>
        <v>8.5533960883039981</v>
      </c>
      <c r="M6" s="194">
        <f>L4-SUM($D20:L20)</f>
        <v>12.050573738963976</v>
      </c>
      <c r="N6" s="194">
        <f>M4-SUM($D21:M21)</f>
        <v>16.29618197788659</v>
      </c>
      <c r="O6" s="194">
        <f>N4-SUM($D22:N22)</f>
        <v>21.329831520146399</v>
      </c>
      <c r="P6" s="194">
        <f>O4-SUM($D23:O23)</f>
        <v>27.185398276069463</v>
      </c>
      <c r="Q6" s="194">
        <f>P4-SUM($D24:P24)</f>
        <v>33.891235316352322</v>
      </c>
      <c r="R6" s="194">
        <f>Q4-SUM($D25:Q25)</f>
        <v>41.470287155472761</v>
      </c>
      <c r="S6" s="194">
        <f>R4-SUM($D26:R26)</f>
        <v>49.940146629913215</v>
      </c>
      <c r="T6" s="194">
        <f>S4-SUM($D27:S27)</f>
        <v>59.31308043354511</v>
      </c>
      <c r="U6" s="194">
        <f>T4-SUM($D28:T28)</f>
        <v>69.596041170505487</v>
      </c>
      <c r="V6" s="194">
        <f>U4-SUM($D29:U29)</f>
        <v>80.790678730219952</v>
      </c>
      <c r="W6" s="194">
        <f>V4-SUM($D30:V30)</f>
        <v>92.89336048072073</v>
      </c>
      <c r="X6" s="194">
        <f>W4-SUM($D31:W31)</f>
        <v>105.89520748190625</v>
      </c>
      <c r="Y6" s="194">
        <f>X4-SUM($D32:X32)</f>
        <v>119.78215223697043</v>
      </c>
      <c r="Z6" s="194">
        <f>Y4-SUM($D33:Y33)</f>
        <v>134.53502219371148</v>
      </c>
      <c r="AA6" s="194">
        <f>Z4-SUM($D34:Z34)</f>
        <v>150.12965214066207</v>
      </c>
      <c r="AB6" s="194">
        <f>AA4-SUM($D35:AA35)</f>
        <v>166.53702773019904</v>
      </c>
      <c r="AC6" s="194">
        <f>AB4-SUM($D36:AB36)</f>
        <v>183.72346155192645</v>
      </c>
      <c r="AD6" s="194">
        <f>AC4-SUM($D37:AC37)</f>
        <v>201.65080244187266</v>
      </c>
      <c r="AE6" s="194">
        <f>AD4-SUM($D38:AD38)</f>
        <v>220.27667802858196</v>
      </c>
      <c r="AF6" s="194">
        <f>AE4-SUM($D39:AE39)</f>
        <v>239.55476987543079</v>
      </c>
      <c r="AG6" s="194">
        <f>AF4-SUM($D40:AF40)</f>
        <v>259.43511997533642</v>
      </c>
      <c r="AH6" s="194">
        <f>AG4-SUM($D41:AG41)</f>
        <v>279.86446678845823</v>
      </c>
      <c r="AI6" s="194">
        <f>AH4-SUM($D42:AH42)</f>
        <v>300.78660848706204</v>
      </c>
      <c r="AJ6" s="194">
        <f>AI4-SUM($D43:AI43)</f>
        <v>322.14279058871034</v>
      </c>
      <c r="AK6" s="194">
        <f>AJ4-SUM($D44:AJ44)</f>
        <v>343.87211472231866</v>
      </c>
      <c r="AL6" s="194">
        <f>AK4-SUM($D45:AK45)</f>
        <v>365.91196488825517</v>
      </c>
      <c r="AM6" s="194">
        <f>AL4-SUM($D46:AL46)</f>
        <v>388.19844724528957</v>
      </c>
      <c r="AN6" s="194">
        <f>AM4-SUM($D47:AM47)</f>
        <v>410.66683919263596</v>
      </c>
      <c r="AO6" s="194">
        <f>AN4-SUM($D48:AN48)</f>
        <v>433.25204331377608</v>
      </c>
      <c r="AP6" s="194">
        <f>AO4-SUM($D49:AO49)</f>
        <v>455.88904161805112</v>
      </c>
      <c r="AQ6" s="194">
        <f>AP4-SUM($D50:AP50)</f>
        <v>478.51334545428108</v>
      </c>
      <c r="AR6" s="194">
        <f>AQ4-SUM($D51:AQ51)</f>
        <v>501.0614364828507</v>
      </c>
      <c r="AS6" s="194">
        <f>AR4-SUM($D52:AR52)</f>
        <v>523.47119417558861</v>
      </c>
      <c r="AT6" s="194">
        <f>AS4-SUM($D53:AS53)</f>
        <v>545.68230546720588</v>
      </c>
      <c r="AU6" s="194">
        <f>AT4-SUM($D54:AT54)</f>
        <v>567.63665240483533</v>
      </c>
      <c r="AV6" s="194">
        <f>AU4-SUM($D55:AU55)</f>
        <v>589.27867392884218</v>
      </c>
      <c r="AW6" s="194">
        <f>AV4-SUM($D56:AV56)</f>
        <v>610.55569826520514</v>
      </c>
      <c r="AX6" s="194">
        <f>AW4-SUM($D57:AW57)</f>
        <v>631.41824280854053</v>
      </c>
      <c r="AY6" s="194">
        <f>AX4-SUM($D58:AX58)</f>
        <v>651.82027882250986</v>
      </c>
      <c r="AZ6" s="194">
        <f>AY4-SUM($D59:AY59)</f>
        <v>671.71945876613609</v>
      </c>
      <c r="BA6" s="194">
        <f>AZ4-SUM($D60:AZ60)</f>
        <v>691.077304569837</v>
      </c>
      <c r="BB6" s="194">
        <f>BA4-SUM($D61:BA61)</f>
        <v>709.85935571722803</v>
      </c>
      <c r="BC6" s="194">
        <f>BB4-SUM($D62:BB62)</f>
        <v>728.03527653258061</v>
      </c>
      <c r="BD6" s="194">
        <f>BC4-SUM($D63:BC63)</f>
        <v>745.57892261842062</v>
      </c>
      <c r="BE6" s="194">
        <f>BD4-SUM($D64:BD64)</f>
        <v>762.46836692310171</v>
      </c>
      <c r="BF6" s="194">
        <f>BE4-SUM($D65:BE65)</f>
        <v>778.68588643483236</v>
      </c>
      <c r="BG6" s="194">
        <f>BF4-SUM($D66:BF66)</f>
        <v>794.21791098907124</v>
      </c>
      <c r="BH6" s="194">
        <f>BG4-SUM($D67:BG67)</f>
        <v>809.05493613051658</v>
      </c>
      <c r="BI6" s="194">
        <f>BH4-SUM($D68:BH68)</f>
        <v>823.19140238274849</v>
      </c>
      <c r="BJ6" s="194">
        <f>BI4-SUM($D69:BI69)</f>
        <v>836.62554364251264</v>
      </c>
      <c r="BK6" s="194">
        <f>BJ4-SUM($D70:BJ70)</f>
        <v>849.35920772425743</v>
      </c>
      <c r="BL6" s="198">
        <f>BK4-SUM($D71:BK71)</f>
        <v>861.39765233226353</v>
      </c>
      <c r="BM6" s="74">
        <f>BL4-SUM($D72:BL72)</f>
        <v>872.74931992919301</v>
      </c>
      <c r="BN6" s="74">
        <f>BM4-SUM($D73:BM73)</f>
        <v>883.43427675223211</v>
      </c>
      <c r="BO6" s="74">
        <f>BN4-SUM($D74:BN74)</f>
        <v>893.48496715773217</v>
      </c>
      <c r="BP6" s="74">
        <f>BO4-SUM($D75:BO75)</f>
        <v>902.91287858870783</v>
      </c>
      <c r="BQ6" s="74">
        <f>BP4-SUM($D76:BP76)</f>
        <v>911.71722680357198</v>
      </c>
      <c r="BR6" s="74">
        <f>BQ4-SUM($D77:BQ77)</f>
        <v>919.89154165963555</v>
      </c>
      <c r="BS6" s="74">
        <f>BR4-SUM($D78:BR78)</f>
        <v>927.4280577145546</v>
      </c>
      <c r="BT6" s="74">
        <f>BS4-SUM($D79:BS79)</f>
        <v>934.33196844647318</v>
      </c>
      <c r="BU6" s="199">
        <f>BT4-SUM($D80:BT80)</f>
        <v>940.61477929522516</v>
      </c>
      <c r="BV6" s="194">
        <f>BU4-SUM($D81:BU81)</f>
        <v>946.29176377574186</v>
      </c>
      <c r="BW6" s="194">
        <f>BV4-SUM($D82:BV82)</f>
        <v>951.37302013581939</v>
      </c>
      <c r="BX6" s="194">
        <f>BW4-SUM($D83:BW83)</f>
        <v>955.85764147810551</v>
      </c>
      <c r="BY6" s="194">
        <f>BX4-SUM($D84:BX84)</f>
        <v>959.75426116456947</v>
      </c>
      <c r="BZ6" s="194">
        <f>BY4-SUM($D85:BY85)</f>
        <v>963.07580266088917</v>
      </c>
      <c r="CA6" s="194">
        <f>BZ4-SUM($D86:BZ86)</f>
        <v>965.83749318402988</v>
      </c>
      <c r="CB6" s="194">
        <f>CA4-SUM($D87:CA87)</f>
        <v>968.05606319547223</v>
      </c>
      <c r="CC6" s="194">
        <f>CB4-SUM($D88:CB88)</f>
        <v>969.74927534380549</v>
      </c>
      <c r="CD6" s="194">
        <f>CC4-SUM($D89:CC89)</f>
        <v>970.93560472750687</v>
      </c>
      <c r="CE6" s="194">
        <f>CD4-SUM($D90:CD90)</f>
        <v>971.63400617404841</v>
      </c>
      <c r="CF6" s="194">
        <f>CE4-SUM($D91:CE91)</f>
        <v>971.86373872504919</v>
      </c>
      <c r="CG6" s="194">
        <f>CF4-SUM($D92:CF92)</f>
        <v>971.64423102892033</v>
      </c>
      <c r="CH6" s="194">
        <f>CG4-SUM($D93:CG93)</f>
        <v>970.99497754500044</v>
      </c>
      <c r="CI6" s="194">
        <f>CH4-SUM($D94:CH94)</f>
        <v>969.93545864943007</v>
      </c>
      <c r="CJ6" s="194">
        <f>CI4-SUM($D95:CI95)</f>
        <v>968.48507952215732</v>
      </c>
      <c r="CK6" s="194">
        <f>CJ4-SUM($D96:CJ96)</f>
        <v>966.66312378336443</v>
      </c>
      <c r="CL6" s="194">
        <f>CK4-SUM($D97:CK97)</f>
        <v>964.48871856282494</v>
      </c>
      <c r="CM6" s="194">
        <f>CL4-SUM($D98:CL98)</f>
        <v>961.98080819821917</v>
      </c>
      <c r="CN6" s="194">
        <f>CM4-SUM($D99:CM99)</f>
        <v>959.15813415301818</v>
      </c>
      <c r="CO6" s="194">
        <f>CN4-SUM($D100:CN100)</f>
        <v>956.03921907483164</v>
      </c>
      <c r="CP6" s="194">
        <f>CO4-SUM($D101:CO101)</f>
        <v>952.64235320818261</v>
      </c>
      <c r="CQ6" s="194">
        <f>CP4-SUM($D102:CP102)</f>
        <v>948.98558164462156</v>
      </c>
      <c r="CR6" s="194">
        <f>CQ4-SUM($D103:CQ103)</f>
        <v>945.08669115020166</v>
      </c>
      <c r="CS6" s="194">
        <f>CR4-SUM($D104:CR104)</f>
        <v>940.96319555624359</v>
      </c>
      <c r="CT6" s="194">
        <f>CS4-SUM($D105:CS105)</f>
        <v>936.6323189368195</v>
      </c>
      <c r="CU6" s="194">
        <f>CT4-SUM($D106:CT106)</f>
        <v>932.11097602420341</v>
      </c>
      <c r="CV6" s="194">
        <f>CU4-SUM($D107:CU107)</f>
        <v>927.41574953124291</v>
      </c>
      <c r="CW6" s="194">
        <f>CV4-SUM($D108:CV108)</f>
        <v>922.56286425255894</v>
      </c>
      <c r="CX6" s="194">
        <f>CW4-SUM($D109:CW109)</f>
        <v>917.56815800677577</v>
      </c>
      <c r="CY6" s="194">
        <f>CX4-SUM($D110:CX110)</f>
        <v>912.44704965240817</v>
      </c>
      <c r="CZ6" s="194">
        <f>CY4-SUM($D111:CY111)</f>
        <v>907.21450456262755</v>
      </c>
    </row>
    <row r="7" spans="1:163" s="5" customFormat="1" x14ac:dyDescent="0.25">
      <c r="C7" s="39"/>
      <c r="E7" s="28"/>
      <c r="F7" s="28"/>
      <c r="G7" s="28"/>
      <c r="H7" s="28"/>
      <c r="I7" s="28"/>
      <c r="J7" s="28"/>
      <c r="K7" s="28"/>
      <c r="L7" s="28"/>
      <c r="M7" s="28"/>
      <c r="N7" s="28"/>
      <c r="O7" s="28"/>
      <c r="P7" s="28"/>
      <c r="Q7" s="28"/>
      <c r="R7" s="28"/>
      <c r="S7" s="28"/>
      <c r="T7" s="28"/>
      <c r="U7" s="28"/>
      <c r="V7" s="28"/>
      <c r="W7" s="28"/>
      <c r="X7" s="28"/>
      <c r="Y7" s="28"/>
      <c r="Z7" s="28"/>
      <c r="AA7" s="28"/>
      <c r="AB7" s="28"/>
      <c r="AC7" s="28"/>
      <c r="AD7" s="28"/>
      <c r="AE7" s="28"/>
      <c r="AF7" s="28"/>
      <c r="AG7" s="28"/>
      <c r="AH7" s="28"/>
      <c r="AI7" s="28"/>
      <c r="AJ7" s="28"/>
      <c r="AK7" s="28"/>
      <c r="AL7" s="28"/>
      <c r="AM7" s="28"/>
      <c r="AN7" s="28"/>
      <c r="AO7" s="28"/>
      <c r="AP7" s="28"/>
      <c r="AQ7" s="28"/>
      <c r="AR7" s="28"/>
      <c r="AS7" s="28"/>
      <c r="AT7" s="28"/>
      <c r="AU7" s="28"/>
      <c r="AV7" s="28"/>
      <c r="AW7" s="28"/>
      <c r="AX7" s="28"/>
      <c r="AY7" s="28"/>
      <c r="AZ7" s="28"/>
      <c r="BA7" s="28"/>
      <c r="BB7" s="28"/>
      <c r="BC7" s="28"/>
      <c r="BD7" s="28"/>
      <c r="BE7" s="28"/>
      <c r="BF7" s="28"/>
      <c r="BG7" s="28"/>
      <c r="BH7" s="28"/>
      <c r="BI7" s="28"/>
      <c r="BJ7" s="28"/>
      <c r="BK7" s="28"/>
      <c r="BL7" s="154"/>
      <c r="BM7" s="144"/>
      <c r="BN7" s="144"/>
      <c r="BO7" s="144"/>
      <c r="BP7" s="144"/>
      <c r="BQ7" s="144"/>
      <c r="BR7" s="144"/>
      <c r="BS7" s="144"/>
      <c r="BT7" s="144"/>
      <c r="BU7" s="147"/>
      <c r="BV7" s="28"/>
      <c r="BW7" s="28"/>
      <c r="BX7" s="28"/>
      <c r="BY7" s="28"/>
      <c r="BZ7" s="28"/>
      <c r="CA7" s="28"/>
      <c r="CB7" s="28"/>
      <c r="CC7" s="28"/>
      <c r="CD7" s="28"/>
      <c r="CE7" s="28"/>
      <c r="CF7" s="28"/>
      <c r="CG7" s="28"/>
      <c r="CH7" s="28"/>
      <c r="CI7" s="28"/>
      <c r="CJ7" s="28"/>
      <c r="CK7" s="28"/>
      <c r="CL7" s="28"/>
      <c r="CM7" s="28"/>
      <c r="CN7" s="28"/>
      <c r="CO7" s="28"/>
      <c r="CP7" s="28"/>
      <c r="CQ7" s="28"/>
      <c r="CR7" s="28"/>
      <c r="CS7" s="28"/>
      <c r="CT7" s="28"/>
      <c r="CU7" s="28"/>
      <c r="CV7" s="28"/>
      <c r="CW7" s="28"/>
      <c r="CX7" s="28"/>
      <c r="CY7" s="28"/>
      <c r="CZ7" s="28"/>
    </row>
    <row r="8" spans="1:163" s="5" customFormat="1" x14ac:dyDescent="0.25">
      <c r="A8" s="5" t="s">
        <v>127</v>
      </c>
      <c r="C8" s="39"/>
      <c r="D8" s="73">
        <f>MIN(0,D4-C4)+D6</f>
        <v>0</v>
      </c>
      <c r="E8" s="73">
        <f t="shared" ref="E8:BO8" si="3">MIN(0,E4-D4)+E6</f>
        <v>1.8903216130098599E-2</v>
      </c>
      <c r="F8" s="73">
        <f t="shared" si="3"/>
        <v>0.1258171298840125</v>
      </c>
      <c r="G8" s="73">
        <f t="shared" si="3"/>
        <v>0.42032663975510332</v>
      </c>
      <c r="H8" s="73">
        <f t="shared" si="3"/>
        <v>1.0245211458236554</v>
      </c>
      <c r="I8" s="73">
        <f t="shared" si="3"/>
        <v>2.0601494415459456</v>
      </c>
      <c r="J8" s="73">
        <f t="shared" si="3"/>
        <v>3.6146696668256482</v>
      </c>
      <c r="K8" s="73">
        <f t="shared" si="3"/>
        <v>5.7589269498294016</v>
      </c>
      <c r="L8" s="73">
        <f t="shared" si="3"/>
        <v>8.5533960883039981</v>
      </c>
      <c r="M8" s="73">
        <f t="shared" si="3"/>
        <v>12.050573738963976</v>
      </c>
      <c r="N8" s="73">
        <f t="shared" si="3"/>
        <v>16.29618197788659</v>
      </c>
      <c r="O8" s="73">
        <f t="shared" si="3"/>
        <v>21.329831520146399</v>
      </c>
      <c r="P8" s="73">
        <f t="shared" si="3"/>
        <v>27.185398276069463</v>
      </c>
      <c r="Q8" s="73">
        <f t="shared" si="3"/>
        <v>33.891235316352322</v>
      </c>
      <c r="R8" s="73">
        <f t="shared" si="3"/>
        <v>41.470287155472761</v>
      </c>
      <c r="S8" s="73">
        <f t="shared" si="3"/>
        <v>49.940146629913215</v>
      </c>
      <c r="T8" s="73">
        <f t="shared" si="3"/>
        <v>59.31308043354511</v>
      </c>
      <c r="U8" s="73">
        <f t="shared" si="3"/>
        <v>69.596041170505487</v>
      </c>
      <c r="V8" s="73">
        <f t="shared" si="3"/>
        <v>80.790678730219952</v>
      </c>
      <c r="W8" s="73">
        <f t="shared" si="3"/>
        <v>92.89336048072073</v>
      </c>
      <c r="X8" s="73">
        <f t="shared" si="3"/>
        <v>105.89520748190625</v>
      </c>
      <c r="Y8" s="73">
        <f t="shared" si="3"/>
        <v>119.78215223697043</v>
      </c>
      <c r="Z8" s="73">
        <f t="shared" si="3"/>
        <v>134.53502219371148</v>
      </c>
      <c r="AA8" s="73">
        <f t="shared" si="3"/>
        <v>150.12965214066207</v>
      </c>
      <c r="AB8" s="73">
        <f t="shared" si="3"/>
        <v>166.53702773019904</v>
      </c>
      <c r="AC8" s="73">
        <f t="shared" si="3"/>
        <v>183.72346155192645</v>
      </c>
      <c r="AD8" s="73">
        <f t="shared" si="3"/>
        <v>201.65080244187266</v>
      </c>
      <c r="AE8" s="73">
        <f t="shared" si="3"/>
        <v>220.27667802858196</v>
      </c>
      <c r="AF8" s="73">
        <f t="shared" si="3"/>
        <v>239.55476987543079</v>
      </c>
      <c r="AG8" s="73">
        <f t="shared" si="3"/>
        <v>259.43511997533642</v>
      </c>
      <c r="AH8" s="73">
        <f t="shared" si="3"/>
        <v>279.86446678845823</v>
      </c>
      <c r="AI8" s="73">
        <f t="shared" si="3"/>
        <v>300.78660848706204</v>
      </c>
      <c r="AJ8" s="73">
        <f t="shared" si="3"/>
        <v>322.14279058871034</v>
      </c>
      <c r="AK8" s="73">
        <f t="shared" si="3"/>
        <v>343.87211472231866</v>
      </c>
      <c r="AL8" s="73">
        <f t="shared" si="3"/>
        <v>365.91196488825517</v>
      </c>
      <c r="AM8" s="73">
        <f t="shared" si="3"/>
        <v>388.19844724528957</v>
      </c>
      <c r="AN8" s="73">
        <f t="shared" si="3"/>
        <v>410.66683919263596</v>
      </c>
      <c r="AO8" s="73">
        <f t="shared" si="3"/>
        <v>433.25204331377608</v>
      </c>
      <c r="AP8" s="73">
        <f t="shared" si="3"/>
        <v>455.88904161805112</v>
      </c>
      <c r="AQ8" s="73">
        <f t="shared" si="3"/>
        <v>478.51334545428108</v>
      </c>
      <c r="AR8" s="73">
        <f t="shared" si="3"/>
        <v>501.0614364828507</v>
      </c>
      <c r="AS8" s="73">
        <f t="shared" si="3"/>
        <v>523.47119417558861</v>
      </c>
      <c r="AT8" s="73">
        <f t="shared" si="3"/>
        <v>545.68230546720588</v>
      </c>
      <c r="AU8" s="73">
        <f t="shared" si="3"/>
        <v>567.63665240483533</v>
      </c>
      <c r="AV8" s="73">
        <f t="shared" si="3"/>
        <v>589.27867392884218</v>
      </c>
      <c r="AW8" s="73">
        <f t="shared" si="3"/>
        <v>610.55569826520514</v>
      </c>
      <c r="AX8" s="73">
        <f t="shared" si="3"/>
        <v>631.41824280854053</v>
      </c>
      <c r="AY8" s="73">
        <f t="shared" si="3"/>
        <v>651.82027882250986</v>
      </c>
      <c r="AZ8" s="73">
        <f t="shared" si="3"/>
        <v>671.71945876613609</v>
      </c>
      <c r="BA8" s="73">
        <f t="shared" si="3"/>
        <v>691.077304569837</v>
      </c>
      <c r="BB8" s="73">
        <f t="shared" si="3"/>
        <v>709.85935571722803</v>
      </c>
      <c r="BC8" s="73">
        <f t="shared" si="3"/>
        <v>728.03527653258061</v>
      </c>
      <c r="BD8" s="73">
        <f t="shared" si="3"/>
        <v>745.57892261842062</v>
      </c>
      <c r="BE8" s="73">
        <f t="shared" si="3"/>
        <v>762.46836692310171</v>
      </c>
      <c r="BF8" s="73">
        <f t="shared" si="3"/>
        <v>778.68588643483236</v>
      </c>
      <c r="BG8" s="73">
        <f t="shared" si="3"/>
        <v>794.21791098907124</v>
      </c>
      <c r="BH8" s="73">
        <f t="shared" si="3"/>
        <v>809.05493613051658</v>
      </c>
      <c r="BI8" s="73">
        <f t="shared" si="3"/>
        <v>823.19140238274849</v>
      </c>
      <c r="BJ8" s="73">
        <f t="shared" si="3"/>
        <v>836.62554364251264</v>
      </c>
      <c r="BK8" s="73">
        <f t="shared" si="3"/>
        <v>849.35920772425743</v>
      </c>
      <c r="BL8" s="73">
        <f>MIN(0,BL4-BK4)+BL6</f>
        <v>861.39765233226353</v>
      </c>
      <c r="BM8" s="73">
        <f t="shared" si="3"/>
        <v>872.74931992919301</v>
      </c>
      <c r="BN8" s="73">
        <f t="shared" si="3"/>
        <v>883.43427675223211</v>
      </c>
      <c r="BO8" s="73">
        <f t="shared" si="3"/>
        <v>893.48496715773217</v>
      </c>
      <c r="BP8" s="73">
        <f>MIN(0,BP4-BO4)+BP6</f>
        <v>902.91287858870783</v>
      </c>
      <c r="BQ8" s="73">
        <f t="shared" ref="BQ8:CZ8" si="4">MIN(0,BQ4-BP4)+BQ6</f>
        <v>814.89009377553157</v>
      </c>
      <c r="BR8" s="73">
        <f t="shared" si="4"/>
        <v>823.06440863158787</v>
      </c>
      <c r="BS8" s="73">
        <f t="shared" si="4"/>
        <v>830.60092468650691</v>
      </c>
      <c r="BT8" s="73">
        <f t="shared" si="4"/>
        <v>837.5048354184255</v>
      </c>
      <c r="BU8" s="73">
        <f t="shared" si="4"/>
        <v>843.78764626718475</v>
      </c>
      <c r="BV8" s="73">
        <f t="shared" si="4"/>
        <v>746.29176377574186</v>
      </c>
      <c r="BW8" s="73">
        <f t="shared" si="4"/>
        <v>751.37302013581939</v>
      </c>
      <c r="BX8" s="73">
        <f t="shared" si="4"/>
        <v>755.85764147810551</v>
      </c>
      <c r="BY8" s="73">
        <f t="shared" si="4"/>
        <v>759.75426116456947</v>
      </c>
      <c r="BZ8" s="73">
        <f t="shared" si="4"/>
        <v>763.07580266088917</v>
      </c>
      <c r="CA8" s="73">
        <f t="shared" si="4"/>
        <v>765.83749318402988</v>
      </c>
      <c r="CB8" s="73">
        <f t="shared" si="4"/>
        <v>768.05606319547223</v>
      </c>
      <c r="CC8" s="73">
        <f t="shared" si="4"/>
        <v>769.74927534380549</v>
      </c>
      <c r="CD8" s="73">
        <f t="shared" si="4"/>
        <v>770.93560472750687</v>
      </c>
      <c r="CE8" s="73">
        <f t="shared" si="4"/>
        <v>771.63400617404841</v>
      </c>
      <c r="CF8" s="73">
        <f t="shared" si="4"/>
        <v>771.86373872504919</v>
      </c>
      <c r="CG8" s="73">
        <f t="shared" si="4"/>
        <v>771.64423102892033</v>
      </c>
      <c r="CH8" s="73">
        <f t="shared" si="4"/>
        <v>770.99497754500044</v>
      </c>
      <c r="CI8" s="73">
        <f t="shared" si="4"/>
        <v>769.93545864943007</v>
      </c>
      <c r="CJ8" s="73">
        <f t="shared" si="4"/>
        <v>768.48507952215732</v>
      </c>
      <c r="CK8" s="73">
        <f t="shared" si="4"/>
        <v>766.66312378336443</v>
      </c>
      <c r="CL8" s="73">
        <f t="shared" si="4"/>
        <v>764.48871856282494</v>
      </c>
      <c r="CM8" s="73">
        <f t="shared" si="4"/>
        <v>761.98080819821917</v>
      </c>
      <c r="CN8" s="73">
        <f t="shared" si="4"/>
        <v>759.15813415301818</v>
      </c>
      <c r="CO8" s="73">
        <f t="shared" si="4"/>
        <v>756.03921907483164</v>
      </c>
      <c r="CP8" s="73">
        <f t="shared" si="4"/>
        <v>752.64235320818261</v>
      </c>
      <c r="CQ8" s="73">
        <f t="shared" si="4"/>
        <v>748.98558164462156</v>
      </c>
      <c r="CR8" s="73">
        <f t="shared" si="4"/>
        <v>745.08669115020166</v>
      </c>
      <c r="CS8" s="73">
        <f t="shared" si="4"/>
        <v>740.96319555624359</v>
      </c>
      <c r="CT8" s="73">
        <f t="shared" si="4"/>
        <v>736.6323189368195</v>
      </c>
      <c r="CU8" s="73">
        <f t="shared" si="4"/>
        <v>732.11097602420341</v>
      </c>
      <c r="CV8" s="73">
        <f t="shared" si="4"/>
        <v>727.41574953124291</v>
      </c>
      <c r="CW8" s="73">
        <f t="shared" si="4"/>
        <v>722.56286425255894</v>
      </c>
      <c r="CX8" s="73">
        <f t="shared" si="4"/>
        <v>717.56815800677577</v>
      </c>
      <c r="CY8" s="73">
        <f t="shared" si="4"/>
        <v>712.44704965240817</v>
      </c>
      <c r="CZ8" s="73">
        <f t="shared" si="4"/>
        <v>707.21450456262755</v>
      </c>
    </row>
    <row r="9" spans="1:163" s="5" customFormat="1" x14ac:dyDescent="0.25">
      <c r="A9" s="5" t="s">
        <v>128</v>
      </c>
      <c r="C9" s="39"/>
      <c r="D9" s="200">
        <f>MAX(0,D4-C4)</f>
        <v>250</v>
      </c>
      <c r="E9" s="200">
        <f t="shared" ref="E9:BP9" si="5">MAX(0,E4-D4)</f>
        <v>499.98109678386993</v>
      </c>
      <c r="F9" s="200">
        <f t="shared" si="5"/>
        <v>749.87418287011599</v>
      </c>
      <c r="G9" s="200">
        <f t="shared" si="5"/>
        <v>999.5796733602449</v>
      </c>
      <c r="H9" s="200">
        <f t="shared" si="5"/>
        <v>998.97547885417634</v>
      </c>
      <c r="I9" s="200">
        <f t="shared" si="5"/>
        <v>997.93985055845451</v>
      </c>
      <c r="J9" s="200">
        <f t="shared" si="5"/>
        <v>996.38533033317344</v>
      </c>
      <c r="K9" s="200">
        <f t="shared" si="5"/>
        <v>994.2410730501706</v>
      </c>
      <c r="L9" s="200">
        <f t="shared" si="5"/>
        <v>991.44660391169691</v>
      </c>
      <c r="M9" s="200">
        <f t="shared" si="5"/>
        <v>987.94942626103511</v>
      </c>
      <c r="N9" s="200">
        <f t="shared" si="5"/>
        <v>983.70381802211341</v>
      </c>
      <c r="O9" s="200">
        <f t="shared" si="5"/>
        <v>978.6701684798536</v>
      </c>
      <c r="P9" s="200">
        <f t="shared" si="5"/>
        <v>972.81460172393054</v>
      </c>
      <c r="Q9" s="200">
        <f t="shared" si="5"/>
        <v>966.10876468364768</v>
      </c>
      <c r="R9" s="200">
        <f t="shared" si="5"/>
        <v>958.52971284452724</v>
      </c>
      <c r="S9" s="200">
        <f t="shared" si="5"/>
        <v>950.05985337008678</v>
      </c>
      <c r="T9" s="200">
        <f t="shared" si="5"/>
        <v>940.68691956645489</v>
      </c>
      <c r="U9" s="200">
        <f t="shared" si="5"/>
        <v>930.40395882949451</v>
      </c>
      <c r="V9" s="200">
        <f t="shared" si="5"/>
        <v>919.20932126978005</v>
      </c>
      <c r="W9" s="200">
        <f t="shared" si="5"/>
        <v>907.10663951927927</v>
      </c>
      <c r="X9" s="200">
        <f t="shared" si="5"/>
        <v>894.10479251809375</v>
      </c>
      <c r="Y9" s="200">
        <f t="shared" si="5"/>
        <v>880.21784776303684</v>
      </c>
      <c r="Z9" s="200">
        <f t="shared" si="5"/>
        <v>865.46497780628124</v>
      </c>
      <c r="AA9" s="200">
        <f t="shared" si="5"/>
        <v>849.87034785933793</v>
      </c>
      <c r="AB9" s="200">
        <f t="shared" si="5"/>
        <v>833.46297226980096</v>
      </c>
      <c r="AC9" s="200">
        <f t="shared" si="5"/>
        <v>816.27653844807355</v>
      </c>
      <c r="AD9" s="200">
        <f t="shared" si="5"/>
        <v>798.34919755812734</v>
      </c>
      <c r="AE9" s="200">
        <f t="shared" si="5"/>
        <v>779.72332197141804</v>
      </c>
      <c r="AF9" s="200">
        <f t="shared" si="5"/>
        <v>760.44523012456921</v>
      </c>
      <c r="AG9" s="200">
        <f t="shared" si="5"/>
        <v>740.56488002466358</v>
      </c>
      <c r="AH9" s="200">
        <f t="shared" si="5"/>
        <v>720.13553321154177</v>
      </c>
      <c r="AI9" s="200">
        <f t="shared" si="5"/>
        <v>699.21339151293068</v>
      </c>
      <c r="AJ9" s="200">
        <f t="shared" si="5"/>
        <v>677.85720941130421</v>
      </c>
      <c r="AK9" s="200">
        <f t="shared" si="5"/>
        <v>656.12788527767407</v>
      </c>
      <c r="AL9" s="200">
        <f t="shared" si="5"/>
        <v>634.08803511175211</v>
      </c>
      <c r="AM9" s="200">
        <f t="shared" si="5"/>
        <v>611.80155275470315</v>
      </c>
      <c r="AN9" s="200">
        <f t="shared" si="5"/>
        <v>589.33316080736404</v>
      </c>
      <c r="AO9" s="200">
        <f t="shared" si="5"/>
        <v>566.74795668622392</v>
      </c>
      <c r="AP9" s="200">
        <f t="shared" si="5"/>
        <v>544.11095838194888</v>
      </c>
      <c r="AQ9" s="200">
        <f t="shared" si="5"/>
        <v>521.48665454571892</v>
      </c>
      <c r="AR9" s="200">
        <f t="shared" si="5"/>
        <v>498.93856351713839</v>
      </c>
      <c r="AS9" s="200">
        <f t="shared" si="5"/>
        <v>476.52880582441867</v>
      </c>
      <c r="AT9" s="200">
        <f t="shared" si="5"/>
        <v>454.31769453279412</v>
      </c>
      <c r="AU9" s="200">
        <f t="shared" si="5"/>
        <v>432.36334759517194</v>
      </c>
      <c r="AV9" s="200">
        <f t="shared" si="5"/>
        <v>410.72132607114327</v>
      </c>
      <c r="AW9" s="200">
        <f t="shared" si="5"/>
        <v>389.44430173480941</v>
      </c>
      <c r="AX9" s="200">
        <f t="shared" si="5"/>
        <v>368.5817571914522</v>
      </c>
      <c r="AY9" s="200">
        <f t="shared" si="5"/>
        <v>348.17972117749014</v>
      </c>
      <c r="AZ9" s="200">
        <f t="shared" si="5"/>
        <v>328.28054123387119</v>
      </c>
      <c r="BA9" s="200">
        <f t="shared" si="5"/>
        <v>308.922695430163</v>
      </c>
      <c r="BB9" s="200">
        <f t="shared" si="5"/>
        <v>290.1406442827647</v>
      </c>
      <c r="BC9" s="200">
        <f t="shared" si="5"/>
        <v>271.96472346742667</v>
      </c>
      <c r="BD9" s="200">
        <f t="shared" si="5"/>
        <v>254.42107738157938</v>
      </c>
      <c r="BE9" s="200">
        <f t="shared" si="5"/>
        <v>237.53163307689829</v>
      </c>
      <c r="BF9" s="200">
        <f t="shared" si="5"/>
        <v>221.31411356516764</v>
      </c>
      <c r="BG9" s="200">
        <f t="shared" si="5"/>
        <v>205.78208901092876</v>
      </c>
      <c r="BH9" s="200">
        <f t="shared" si="5"/>
        <v>190.94506386948342</v>
      </c>
      <c r="BI9" s="200">
        <f t="shared" si="5"/>
        <v>176.80859761725151</v>
      </c>
      <c r="BJ9" s="200">
        <f t="shared" si="5"/>
        <v>163.37445635748008</v>
      </c>
      <c r="BK9" s="200">
        <f t="shared" si="5"/>
        <v>150.64079227574985</v>
      </c>
      <c r="BL9" s="200">
        <f t="shared" si="5"/>
        <v>138.60234766774374</v>
      </c>
      <c r="BM9" s="200">
        <f t="shared" si="5"/>
        <v>242.06783257011557</v>
      </c>
      <c r="BN9" s="200">
        <f t="shared" si="5"/>
        <v>169.44748279907799</v>
      </c>
      <c r="BO9" s="200">
        <f t="shared" si="5"/>
        <v>72.620349771030305</v>
      </c>
      <c r="BP9" s="200">
        <f t="shared" si="5"/>
        <v>0</v>
      </c>
      <c r="BQ9" s="200">
        <f t="shared" ref="BQ9:BX9" si="6">MAX(0,BQ4-BP4)</f>
        <v>0</v>
      </c>
      <c r="BR9" s="200">
        <f t="shared" si="6"/>
        <v>0</v>
      </c>
      <c r="BS9" s="200">
        <f t="shared" si="6"/>
        <v>0</v>
      </c>
      <c r="BT9" s="200">
        <f t="shared" si="6"/>
        <v>0</v>
      </c>
      <c r="BU9" s="200">
        <f t="shared" si="6"/>
        <v>0</v>
      </c>
      <c r="BV9" s="200">
        <f t="shared" si="6"/>
        <v>0</v>
      </c>
      <c r="BW9" s="200">
        <f t="shared" si="6"/>
        <v>0</v>
      </c>
      <c r="BX9" s="200">
        <f t="shared" si="6"/>
        <v>0</v>
      </c>
      <c r="BY9" s="200">
        <f>MAX(0,BY4-BX4)</f>
        <v>0</v>
      </c>
      <c r="BZ9" s="200">
        <f t="shared" ref="BZ9:CZ9" si="7">MAX(0,BZ4-BY4)</f>
        <v>0</v>
      </c>
      <c r="CA9" s="200">
        <f t="shared" si="7"/>
        <v>0</v>
      </c>
      <c r="CB9" s="200">
        <f t="shared" si="7"/>
        <v>0</v>
      </c>
      <c r="CC9" s="200">
        <f t="shared" si="7"/>
        <v>0</v>
      </c>
      <c r="CD9" s="200">
        <f t="shared" si="7"/>
        <v>0</v>
      </c>
      <c r="CE9" s="200">
        <f t="shared" si="7"/>
        <v>0</v>
      </c>
      <c r="CF9" s="200">
        <f t="shared" si="7"/>
        <v>0</v>
      </c>
      <c r="CG9" s="200">
        <f t="shared" si="7"/>
        <v>0</v>
      </c>
      <c r="CH9" s="200">
        <f t="shared" si="7"/>
        <v>0</v>
      </c>
      <c r="CI9" s="200">
        <f t="shared" si="7"/>
        <v>0</v>
      </c>
      <c r="CJ9" s="200">
        <f t="shared" si="7"/>
        <v>0</v>
      </c>
      <c r="CK9" s="200">
        <f t="shared" si="7"/>
        <v>0</v>
      </c>
      <c r="CL9" s="200">
        <f t="shared" si="7"/>
        <v>0</v>
      </c>
      <c r="CM9" s="200">
        <f t="shared" si="7"/>
        <v>0</v>
      </c>
      <c r="CN9" s="200">
        <f t="shared" si="7"/>
        <v>0</v>
      </c>
      <c r="CO9" s="200">
        <f t="shared" si="7"/>
        <v>0</v>
      </c>
      <c r="CP9" s="200">
        <f t="shared" si="7"/>
        <v>0</v>
      </c>
      <c r="CQ9" s="200">
        <f t="shared" si="7"/>
        <v>0</v>
      </c>
      <c r="CR9" s="200">
        <f t="shared" si="7"/>
        <v>0</v>
      </c>
      <c r="CS9" s="200">
        <f t="shared" si="7"/>
        <v>0</v>
      </c>
      <c r="CT9" s="200">
        <f t="shared" si="7"/>
        <v>0</v>
      </c>
      <c r="CU9" s="200">
        <f t="shared" si="7"/>
        <v>0</v>
      </c>
      <c r="CV9" s="200">
        <f t="shared" si="7"/>
        <v>0</v>
      </c>
      <c r="CW9" s="200">
        <f t="shared" si="7"/>
        <v>0</v>
      </c>
      <c r="CX9" s="200">
        <f t="shared" si="7"/>
        <v>0</v>
      </c>
      <c r="CY9" s="200">
        <f t="shared" si="7"/>
        <v>0</v>
      </c>
      <c r="CZ9" s="200">
        <f t="shared" si="7"/>
        <v>0</v>
      </c>
    </row>
    <row r="10" spans="1:163" x14ac:dyDescent="0.25">
      <c r="C10" s="39"/>
    </row>
    <row r="11" spans="1:163" x14ac:dyDescent="0.25">
      <c r="A11" s="11">
        <f>lifetimes!E9</f>
        <v>0</v>
      </c>
      <c r="B11" s="11"/>
      <c r="C11" s="40">
        <v>1</v>
      </c>
      <c r="D11" s="14">
        <f>D4</f>
        <v>250</v>
      </c>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56"/>
      <c r="BM11" s="77"/>
      <c r="BN11" s="77"/>
      <c r="BO11" s="77"/>
      <c r="BP11" s="77"/>
      <c r="BQ11" s="77"/>
      <c r="BR11" s="77"/>
      <c r="BS11" s="77"/>
      <c r="BT11" s="77"/>
      <c r="BU11" s="149"/>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row>
    <row r="12" spans="1:163" x14ac:dyDescent="0.25">
      <c r="A12" s="11">
        <f>lifetimes!E10</f>
        <v>7.561286452040239E-5</v>
      </c>
      <c r="B12" s="11"/>
      <c r="C12" s="40">
        <f>C11+1</f>
        <v>2</v>
      </c>
      <c r="D12" s="15">
        <f>$D$11-($D$11*A12)</f>
        <v>249.9810967838699</v>
      </c>
      <c r="E12" s="14">
        <f>MAX(0,E$4-SUM($D12:D12))</f>
        <v>500</v>
      </c>
      <c r="CL12" s="22"/>
    </row>
    <row r="13" spans="1:163" x14ac:dyDescent="0.25">
      <c r="A13" s="11">
        <f>lifetimes!E11</f>
        <v>4.2765565501579061E-4</v>
      </c>
      <c r="B13" s="11"/>
      <c r="C13" s="40">
        <f t="shared" ref="C13:C76" si="8">C12+1</f>
        <v>3</v>
      </c>
      <c r="D13" s="15">
        <f t="shared" ref="D13:D71" si="9">$D$11-($D$11*A13)</f>
        <v>249.89308608624606</v>
      </c>
      <c r="E13" s="1">
        <f>$E$12-($E$12*A12)</f>
        <v>499.9621935677398</v>
      </c>
      <c r="F13" s="14">
        <f>MAX(0,F$4-SUM($D13:E13))</f>
        <v>750</v>
      </c>
      <c r="AV13" s="1"/>
    </row>
    <row r="14" spans="1:163" x14ac:dyDescent="0.25">
      <c r="A14" s="11">
        <f>lifetimes!E12</f>
        <v>1.1780380394839085E-3</v>
      </c>
      <c r="B14" s="11"/>
      <c r="C14" s="40">
        <f t="shared" si="8"/>
        <v>4</v>
      </c>
      <c r="D14" s="15">
        <f t="shared" si="9"/>
        <v>249.70549049012902</v>
      </c>
      <c r="E14" s="1">
        <f t="shared" ref="E14:E71" si="10">$E$12-($E$12*A13)</f>
        <v>499.78617217249212</v>
      </c>
      <c r="F14" s="1">
        <f>$F$13-($F$13*$A12)</f>
        <v>749.94329035160968</v>
      </c>
      <c r="G14" s="14">
        <f>MAX(0,G$4-SUM($D14:F14))</f>
        <v>1000</v>
      </c>
      <c r="AV14" s="1"/>
    </row>
    <row r="15" spans="1:163" x14ac:dyDescent="0.25">
      <c r="A15" s="11">
        <f>lifetimes!E13</f>
        <v>2.4167780242749792E-3</v>
      </c>
      <c r="B15" s="11"/>
      <c r="C15" s="40">
        <f t="shared" si="8"/>
        <v>5</v>
      </c>
      <c r="D15" s="15">
        <f t="shared" si="9"/>
        <v>249.39580549393125</v>
      </c>
      <c r="E15" s="1">
        <f t="shared" si="10"/>
        <v>499.41098098025805</v>
      </c>
      <c r="F15" s="1">
        <f t="shared" ref="F15:F78" si="11">$F$13-($F$13*$A13)</f>
        <v>749.67925825873817</v>
      </c>
      <c r="G15" s="1">
        <f>$G$14-($G$14*$A12)</f>
        <v>999.92438713547961</v>
      </c>
      <c r="H15" s="14">
        <f>MAX(0,H$4-SUM($D15:G15))</f>
        <v>1000</v>
      </c>
      <c r="AV15" s="1"/>
    </row>
    <row r="16" spans="1:163" x14ac:dyDescent="0.25">
      <c r="A16" s="11">
        <f>lifetimes!E14</f>
        <v>4.218126047409787E-3</v>
      </c>
      <c r="B16" s="11"/>
      <c r="C16" s="40">
        <f t="shared" si="8"/>
        <v>6</v>
      </c>
      <c r="D16" s="15">
        <f t="shared" si="9"/>
        <v>248.94546848814755</v>
      </c>
      <c r="E16" s="1">
        <f t="shared" si="10"/>
        <v>498.7916109878625</v>
      </c>
      <c r="F16" s="1">
        <f t="shared" si="11"/>
        <v>749.11647147038707</v>
      </c>
      <c r="G16" s="1">
        <f t="shared" ref="G16:G79" si="12">$G$14-($G$14*$A13)</f>
        <v>999.57234434498423</v>
      </c>
      <c r="H16" s="13">
        <f>$H$15-($H$15*$A12)</f>
        <v>999.92438713547961</v>
      </c>
      <c r="I16" s="14">
        <f>MAX(0,I$4-SUM($D16:H16))</f>
        <v>1000.0000000000005</v>
      </c>
      <c r="AV16" s="1"/>
    </row>
    <row r="17" spans="1:25" x14ac:dyDescent="0.25">
      <c r="A17" s="11">
        <f>lifetimes!E15</f>
        <v>6.6457365561330972E-3</v>
      </c>
      <c r="B17" s="11"/>
      <c r="C17" s="40">
        <f t="shared" si="8"/>
        <v>7</v>
      </c>
      <c r="D17" s="15">
        <f t="shared" si="9"/>
        <v>248.33856586096672</v>
      </c>
      <c r="E17" s="1">
        <f t="shared" si="10"/>
        <v>497.89093697629511</v>
      </c>
      <c r="F17" s="1">
        <f t="shared" si="11"/>
        <v>748.18741648179378</v>
      </c>
      <c r="G17" s="1">
        <f t="shared" si="12"/>
        <v>998.82196196051609</v>
      </c>
      <c r="H17" s="13">
        <f t="shared" ref="H17:H80" si="13">$H$15-($H$15*$A13)</f>
        <v>999.57234434498423</v>
      </c>
      <c r="I17" s="13">
        <f>$I$16-($I$16*$A12)</f>
        <v>999.92438713548006</v>
      </c>
      <c r="J17" s="14">
        <f>MAX(0,J$4-SUM($D17:I17))</f>
        <v>999.99999999999909</v>
      </c>
    </row>
    <row r="18" spans="1:25" x14ac:dyDescent="0.25">
      <c r="A18" s="11">
        <f>lifetimes!E16</f>
        <v>9.7550671715004311E-3</v>
      </c>
      <c r="B18" s="11"/>
      <c r="C18" s="40">
        <f t="shared" si="8"/>
        <v>8</v>
      </c>
      <c r="D18" s="15">
        <f t="shared" si="9"/>
        <v>247.5612332071249</v>
      </c>
      <c r="E18" s="1">
        <f t="shared" si="10"/>
        <v>496.67713172193345</v>
      </c>
      <c r="F18" s="1">
        <f t="shared" si="11"/>
        <v>746.83640546444269</v>
      </c>
      <c r="G18" s="1">
        <f t="shared" si="12"/>
        <v>997.583221975725</v>
      </c>
      <c r="H18" s="13">
        <f t="shared" si="13"/>
        <v>998.82196196051609</v>
      </c>
      <c r="I18" s="13">
        <f t="shared" ref="I18:I81" si="14">$I$16-($I$16*$A13)</f>
        <v>999.57234434498469</v>
      </c>
      <c r="J18" s="16">
        <f>$J$17-($J$17*$A12)</f>
        <v>999.9243871354787</v>
      </c>
      <c r="K18" s="14">
        <f>MAX(0,K$4-SUM($D18:J18))</f>
        <v>1000</v>
      </c>
    </row>
    <row r="19" spans="1:25" x14ac:dyDescent="0.25">
      <c r="A19" s="11">
        <f>lifetimes!E17</f>
        <v>1.3594654578170551E-2</v>
      </c>
      <c r="B19" s="11"/>
      <c r="C19" s="40">
        <f t="shared" si="8"/>
        <v>9</v>
      </c>
      <c r="D19" s="15">
        <f t="shared" si="9"/>
        <v>246.60133635545736</v>
      </c>
      <c r="E19" s="1">
        <f t="shared" si="10"/>
        <v>495.1224664142498</v>
      </c>
      <c r="F19" s="1">
        <f t="shared" si="11"/>
        <v>745.0156975829002</v>
      </c>
      <c r="G19" s="1">
        <f t="shared" si="12"/>
        <v>995.78187395259022</v>
      </c>
      <c r="H19" s="13">
        <f t="shared" si="13"/>
        <v>997.583221975725</v>
      </c>
      <c r="I19" s="13">
        <f t="shared" si="14"/>
        <v>998.82196196051655</v>
      </c>
      <c r="J19" s="16">
        <f t="shared" ref="J19:J82" si="15">$J$17-($J$17*$A13)</f>
        <v>999.57234434498332</v>
      </c>
      <c r="K19" s="17">
        <f>$K$18-($K$18*$A12)</f>
        <v>999.92438713547961</v>
      </c>
      <c r="L19" s="14">
        <f>MAX(0,L$4-SUM($D19:K19))</f>
        <v>1000.0000000000009</v>
      </c>
    </row>
    <row r="20" spans="1:25" x14ac:dyDescent="0.25">
      <c r="A20" s="11">
        <f>lifetimes!E18</f>
        <v>1.8206836650051628E-2</v>
      </c>
      <c r="B20" s="11"/>
      <c r="C20" s="40">
        <f t="shared" si="8"/>
        <v>10</v>
      </c>
      <c r="D20" s="15">
        <f t="shared" si="9"/>
        <v>245.44829083748709</v>
      </c>
      <c r="E20" s="1">
        <f t="shared" si="10"/>
        <v>493.20267271091473</v>
      </c>
      <c r="F20" s="1">
        <f t="shared" si="11"/>
        <v>742.68369962137467</v>
      </c>
      <c r="G20" s="1">
        <f t="shared" si="12"/>
        <v>993.3542634438669</v>
      </c>
      <c r="H20" s="13">
        <f t="shared" si="13"/>
        <v>995.78187395259022</v>
      </c>
      <c r="I20" s="13">
        <f t="shared" si="14"/>
        <v>997.58322197572545</v>
      </c>
      <c r="J20" s="16">
        <f t="shared" si="15"/>
        <v>998.82196196051518</v>
      </c>
      <c r="K20" s="17">
        <f t="shared" ref="K20:K83" si="16">$K$18-($K$18*$A13)</f>
        <v>999.57234434498423</v>
      </c>
      <c r="L20" s="13">
        <f>$L$19-($L$19*$A12)</f>
        <v>999.92438713548052</v>
      </c>
      <c r="M20" s="14">
        <f>MAX(0,M$4-SUM($D20:L20))</f>
        <v>999.99999999999909</v>
      </c>
    </row>
    <row r="21" spans="1:25" x14ac:dyDescent="0.25">
      <c r="A21" s="11">
        <f>lifetimes!E19</f>
        <v>2.362816951182467E-2</v>
      </c>
      <c r="B21" s="11"/>
      <c r="C21" s="40">
        <f t="shared" si="8"/>
        <v>11</v>
      </c>
      <c r="D21" s="15">
        <f t="shared" si="9"/>
        <v>244.09295762204383</v>
      </c>
      <c r="E21" s="1">
        <f t="shared" si="10"/>
        <v>490.89658167497419</v>
      </c>
      <c r="F21" s="1">
        <f t="shared" si="11"/>
        <v>739.80400906637203</v>
      </c>
      <c r="G21" s="1">
        <f t="shared" si="12"/>
        <v>990.2449328284996</v>
      </c>
      <c r="H21" s="13">
        <f t="shared" si="13"/>
        <v>993.3542634438669</v>
      </c>
      <c r="I21" s="13">
        <f t="shared" si="14"/>
        <v>995.78187395259067</v>
      </c>
      <c r="J21" s="16">
        <f t="shared" si="15"/>
        <v>997.58322197572409</v>
      </c>
      <c r="K21" s="17">
        <f t="shared" si="16"/>
        <v>998.82196196051609</v>
      </c>
      <c r="L21" s="13">
        <f t="shared" ref="L21:L84" si="17">$L$19-($L$19*$A13)</f>
        <v>999.57234434498514</v>
      </c>
      <c r="M21" s="12">
        <f>$M$20-($M$20*$A12)</f>
        <v>999.9243871354787</v>
      </c>
      <c r="N21" s="14">
        <f>MAX(0,N$4-SUM($D21:M21))</f>
        <v>1000</v>
      </c>
    </row>
    <row r="22" spans="1:25" x14ac:dyDescent="0.25">
      <c r="A22" s="11">
        <f>lifetimes!E20</f>
        <v>2.9889665340537164E-2</v>
      </c>
      <c r="B22" s="11"/>
      <c r="C22" s="40">
        <f t="shared" si="8"/>
        <v>12</v>
      </c>
      <c r="D22" s="15">
        <f t="shared" si="9"/>
        <v>242.52758366486572</v>
      </c>
      <c r="E22" s="1">
        <f t="shared" si="10"/>
        <v>488.18591524408765</v>
      </c>
      <c r="F22" s="1">
        <f t="shared" si="11"/>
        <v>736.34487251246128</v>
      </c>
      <c r="G22" s="1">
        <f t="shared" si="12"/>
        <v>986.40534542182945</v>
      </c>
      <c r="H22" s="13">
        <f t="shared" si="13"/>
        <v>990.2449328284996</v>
      </c>
      <c r="I22" s="13">
        <f t="shared" si="14"/>
        <v>993.35426344386735</v>
      </c>
      <c r="J22" s="16">
        <f t="shared" si="15"/>
        <v>995.78187395258931</v>
      </c>
      <c r="K22" s="17">
        <f t="shared" si="16"/>
        <v>997.583221975725</v>
      </c>
      <c r="L22" s="13">
        <f t="shared" si="17"/>
        <v>998.821961960517</v>
      </c>
      <c r="M22" s="12">
        <f t="shared" ref="M22:M85" si="18">$M$20-($M$20*$A13)</f>
        <v>999.57234434498332</v>
      </c>
      <c r="N22" s="12">
        <f>$N$21-($N$21*$A12)</f>
        <v>999.92438713547961</v>
      </c>
      <c r="O22" s="14">
        <f>MAX(0,O$4-SUM($D22:N22))</f>
        <v>1000</v>
      </c>
    </row>
    <row r="23" spans="1:25" x14ac:dyDescent="0.25">
      <c r="A23" s="11">
        <f>lifetimes!E21</f>
        <v>3.7016921601866204E-2</v>
      </c>
      <c r="B23" s="11"/>
      <c r="C23" s="40">
        <f t="shared" si="8"/>
        <v>13</v>
      </c>
      <c r="D23" s="15">
        <f t="shared" si="9"/>
        <v>240.74576959953345</v>
      </c>
      <c r="E23" s="1">
        <f t="shared" si="10"/>
        <v>485.05516732973143</v>
      </c>
      <c r="F23" s="1">
        <f t="shared" si="11"/>
        <v>732.27887286613145</v>
      </c>
      <c r="G23" s="1">
        <f t="shared" si="12"/>
        <v>981.79316334994837</v>
      </c>
      <c r="H23" s="13">
        <f t="shared" si="13"/>
        <v>986.40534542182945</v>
      </c>
      <c r="I23" s="13">
        <f t="shared" si="14"/>
        <v>990.24493282850005</v>
      </c>
      <c r="J23" s="16">
        <f t="shared" si="15"/>
        <v>993.35426344386599</v>
      </c>
      <c r="K23" s="17">
        <f t="shared" si="16"/>
        <v>995.78187395259022</v>
      </c>
      <c r="L23" s="13">
        <f t="shared" si="17"/>
        <v>997.58322197572591</v>
      </c>
      <c r="M23" s="12">
        <f t="shared" si="18"/>
        <v>998.82196196051518</v>
      </c>
      <c r="N23" s="12">
        <f t="shared" ref="N23:N86" si="19">$N$21-($N$21*$A13)</f>
        <v>999.57234434498423</v>
      </c>
      <c r="O23" s="12">
        <f>$O$22-($O$22*$A12)</f>
        <v>999.92438713547961</v>
      </c>
      <c r="P23" s="14">
        <f>MAX(0,P$4-SUM($D23:O23))</f>
        <v>1000</v>
      </c>
    </row>
    <row r="24" spans="1:25" x14ac:dyDescent="0.25">
      <c r="A24" s="11">
        <f>lifetimes!E22</f>
        <v>4.5030184811187257E-2</v>
      </c>
      <c r="B24" s="11"/>
      <c r="C24" s="40">
        <f t="shared" si="8"/>
        <v>14</v>
      </c>
      <c r="D24" s="15">
        <f t="shared" si="9"/>
        <v>238.74245379720318</v>
      </c>
      <c r="E24" s="1">
        <f t="shared" si="10"/>
        <v>481.49153919906689</v>
      </c>
      <c r="F24" s="1">
        <f t="shared" si="11"/>
        <v>727.58275099459718</v>
      </c>
      <c r="G24" s="1">
        <f t="shared" si="12"/>
        <v>976.37183048817531</v>
      </c>
      <c r="H24" s="13">
        <f t="shared" si="13"/>
        <v>981.79316334994837</v>
      </c>
      <c r="I24" s="13">
        <f t="shared" si="14"/>
        <v>986.40534542182991</v>
      </c>
      <c r="J24" s="16">
        <f t="shared" si="15"/>
        <v>990.24493282849869</v>
      </c>
      <c r="K24" s="17">
        <f t="shared" si="16"/>
        <v>993.3542634438669</v>
      </c>
      <c r="L24" s="13">
        <f t="shared" si="17"/>
        <v>995.78187395259113</v>
      </c>
      <c r="M24" s="12">
        <f t="shared" si="18"/>
        <v>997.58322197572409</v>
      </c>
      <c r="N24" s="12">
        <f t="shared" si="19"/>
        <v>998.82196196051609</v>
      </c>
      <c r="O24" s="12">
        <f t="shared" ref="O24:O87" si="20">$O$22-($O$22*$A13)</f>
        <v>999.57234434498423</v>
      </c>
      <c r="P24" s="3">
        <f>$P$23-($P$23*$A12)</f>
        <v>999.92438713547961</v>
      </c>
      <c r="Q24" s="14">
        <f>MAX(0,Q$4-SUM($D24:P24))</f>
        <v>1000</v>
      </c>
    </row>
    <row r="25" spans="1:25" x14ac:dyDescent="0.25">
      <c r="A25" s="11">
        <f>lifetimes!E23</f>
        <v>5.3944376868299448E-2</v>
      </c>
      <c r="B25" s="11"/>
      <c r="C25" s="40">
        <f t="shared" si="8"/>
        <v>15</v>
      </c>
      <c r="D25" s="15">
        <f t="shared" si="9"/>
        <v>236.51390578292515</v>
      </c>
      <c r="E25" s="1">
        <f t="shared" si="10"/>
        <v>477.48490759440637</v>
      </c>
      <c r="F25" s="1">
        <f t="shared" si="11"/>
        <v>722.23730879860034</v>
      </c>
      <c r="G25" s="1">
        <f t="shared" si="12"/>
        <v>970.11033465946286</v>
      </c>
      <c r="H25" s="13">
        <f t="shared" si="13"/>
        <v>976.37183048817531</v>
      </c>
      <c r="I25" s="13">
        <f t="shared" si="14"/>
        <v>981.79316334994883</v>
      </c>
      <c r="J25" s="16">
        <f t="shared" si="15"/>
        <v>986.40534542182854</v>
      </c>
      <c r="K25" s="17">
        <f t="shared" si="16"/>
        <v>990.2449328284996</v>
      </c>
      <c r="L25" s="13">
        <f t="shared" si="17"/>
        <v>993.35426344386781</v>
      </c>
      <c r="M25" s="12">
        <f t="shared" si="18"/>
        <v>995.78187395258931</v>
      </c>
      <c r="N25" s="12">
        <f t="shared" si="19"/>
        <v>997.583221975725</v>
      </c>
      <c r="O25" s="12">
        <f t="shared" si="20"/>
        <v>998.82196196051609</v>
      </c>
      <c r="P25" s="3">
        <f t="shared" ref="P25:P88" si="21">$P$23-($P$23*$A13)</f>
        <v>999.57234434498423</v>
      </c>
      <c r="Q25" s="3">
        <f>$Q$24-($Q$24*$A12)</f>
        <v>999.92438713547961</v>
      </c>
      <c r="R25" s="14">
        <f>MAX(0,R$4-SUM($D25:Q25))</f>
        <v>1000</v>
      </c>
    </row>
    <row r="26" spans="1:25" x14ac:dyDescent="0.25">
      <c r="A26" s="11">
        <f>lifetimes!E24</f>
        <v>6.3769103238288216E-2</v>
      </c>
      <c r="B26" s="11"/>
      <c r="C26" s="40">
        <f t="shared" si="8"/>
        <v>16</v>
      </c>
      <c r="D26" s="15">
        <f t="shared" si="9"/>
        <v>234.05772419042793</v>
      </c>
      <c r="E26" s="1">
        <f t="shared" si="10"/>
        <v>473.0278115658503</v>
      </c>
      <c r="F26" s="1">
        <f t="shared" si="11"/>
        <v>716.22736139160952</v>
      </c>
      <c r="G26" s="1">
        <f t="shared" si="12"/>
        <v>962.98307839813378</v>
      </c>
      <c r="H26" s="13">
        <f t="shared" si="13"/>
        <v>970.11033465946286</v>
      </c>
      <c r="I26" s="13">
        <f t="shared" si="14"/>
        <v>976.37183048817576</v>
      </c>
      <c r="J26" s="16">
        <f t="shared" si="15"/>
        <v>981.79316334994746</v>
      </c>
      <c r="K26" s="17">
        <f t="shared" si="16"/>
        <v>986.40534542182945</v>
      </c>
      <c r="L26" s="13">
        <f t="shared" si="17"/>
        <v>990.24493282850051</v>
      </c>
      <c r="M26" s="12">
        <f t="shared" si="18"/>
        <v>993.35426344386599</v>
      </c>
      <c r="N26" s="12">
        <f t="shared" si="19"/>
        <v>995.78187395259022</v>
      </c>
      <c r="O26" s="12">
        <f t="shared" si="20"/>
        <v>997.583221975725</v>
      </c>
      <c r="P26" s="3">
        <f t="shared" si="21"/>
        <v>998.82196196051609</v>
      </c>
      <c r="Q26" s="3">
        <f t="shared" ref="Q26:Q89" si="22">$Q$24-($Q$24*$A13)</f>
        <v>999.57234434498423</v>
      </c>
      <c r="R26" s="3">
        <f>$R$25-($R$25*$A12)</f>
        <v>999.92438713547961</v>
      </c>
      <c r="S26" s="14">
        <f>MAX(0,S$4-SUM($D26:R26))</f>
        <v>1000</v>
      </c>
    </row>
    <row r="27" spans="1:25" x14ac:dyDescent="0.25">
      <c r="A27" s="11">
        <f>lifetimes!E25</f>
        <v>7.4508656816414165E-2</v>
      </c>
      <c r="B27" s="11"/>
      <c r="C27" s="40">
        <f t="shared" si="8"/>
        <v>17</v>
      </c>
      <c r="D27" s="15">
        <f t="shared" si="9"/>
        <v>231.37283579589646</v>
      </c>
      <c r="E27" s="1">
        <f t="shared" si="10"/>
        <v>468.11544838085587</v>
      </c>
      <c r="F27" s="1">
        <f t="shared" si="11"/>
        <v>709.54171734877536</v>
      </c>
      <c r="G27" s="1">
        <f t="shared" si="12"/>
        <v>954.96981518881273</v>
      </c>
      <c r="H27" s="13">
        <f t="shared" si="13"/>
        <v>962.98307839813378</v>
      </c>
      <c r="I27" s="13">
        <f t="shared" si="14"/>
        <v>970.11033465946332</v>
      </c>
      <c r="J27" s="16">
        <f t="shared" si="15"/>
        <v>976.3718304881744</v>
      </c>
      <c r="K27" s="17">
        <f t="shared" si="16"/>
        <v>981.79316334994837</v>
      </c>
      <c r="L27" s="13">
        <f t="shared" si="17"/>
        <v>986.40534542183036</v>
      </c>
      <c r="M27" s="12">
        <f t="shared" si="18"/>
        <v>990.24493282849869</v>
      </c>
      <c r="N27" s="12">
        <f t="shared" si="19"/>
        <v>993.3542634438669</v>
      </c>
      <c r="O27" s="12">
        <f t="shared" si="20"/>
        <v>995.78187395259022</v>
      </c>
      <c r="P27" s="3">
        <f t="shared" si="21"/>
        <v>997.583221975725</v>
      </c>
      <c r="Q27" s="3">
        <f t="shared" si="22"/>
        <v>998.82196196051609</v>
      </c>
      <c r="R27" s="3">
        <f t="shared" ref="R27:R90" si="23">$R$25-($R$25*$A13)</f>
        <v>999.57234434498423</v>
      </c>
      <c r="S27" s="3">
        <f>$S$26-($S$26*$A12)</f>
        <v>999.92438713547961</v>
      </c>
      <c r="T27" s="14">
        <f>MAX(0,T$4-SUM($D27:S27))</f>
        <v>1000</v>
      </c>
    </row>
    <row r="28" spans="1:25" x14ac:dyDescent="0.25">
      <c r="A28" s="11">
        <f>lifetimes!E26</f>
        <v>8.6162027759020599E-2</v>
      </c>
      <c r="B28" s="11"/>
      <c r="C28" s="40">
        <f t="shared" si="8"/>
        <v>18</v>
      </c>
      <c r="D28" s="15">
        <f t="shared" si="9"/>
        <v>228.45949306024485</v>
      </c>
      <c r="E28" s="1">
        <f t="shared" si="10"/>
        <v>462.74567159179293</v>
      </c>
      <c r="F28" s="1">
        <f t="shared" si="11"/>
        <v>702.17317257128389</v>
      </c>
      <c r="G28" s="1">
        <f t="shared" si="12"/>
        <v>946.0556231317006</v>
      </c>
      <c r="H28" s="13">
        <f t="shared" si="13"/>
        <v>954.96981518881273</v>
      </c>
      <c r="I28" s="13">
        <f t="shared" si="14"/>
        <v>962.98307839813424</v>
      </c>
      <c r="J28" s="16">
        <f t="shared" si="15"/>
        <v>970.11033465946196</v>
      </c>
      <c r="K28" s="17">
        <f t="shared" si="16"/>
        <v>976.37183048817531</v>
      </c>
      <c r="L28" s="13">
        <f t="shared" si="17"/>
        <v>981.79316334994928</v>
      </c>
      <c r="M28" s="12">
        <f t="shared" si="18"/>
        <v>986.40534542182854</v>
      </c>
      <c r="N28" s="12">
        <f t="shared" si="19"/>
        <v>990.2449328284996</v>
      </c>
      <c r="O28" s="12">
        <f t="shared" si="20"/>
        <v>993.3542634438669</v>
      </c>
      <c r="P28" s="3">
        <f t="shared" si="21"/>
        <v>995.78187395259022</v>
      </c>
      <c r="Q28" s="3">
        <f t="shared" si="22"/>
        <v>997.583221975725</v>
      </c>
      <c r="R28" s="3">
        <f t="shared" si="23"/>
        <v>998.82196196051609</v>
      </c>
      <c r="S28" s="3">
        <f t="shared" ref="S28:S91" si="24">$S$26-($S$26*$A13)</f>
        <v>999.57234434498423</v>
      </c>
      <c r="T28" s="3">
        <f>$T$27-($T$27*$A12)</f>
        <v>999.92438713547961</v>
      </c>
      <c r="U28" s="14">
        <f>MAX(0,U$4-SUM($D28:T28))</f>
        <v>1000</v>
      </c>
    </row>
    <row r="29" spans="1:25" x14ac:dyDescent="0.25">
      <c r="A29" s="11">
        <f>lifetimes!E27</f>
        <v>9.8722927107162017E-2</v>
      </c>
      <c r="B29" s="11"/>
      <c r="C29" s="40">
        <f t="shared" si="8"/>
        <v>19</v>
      </c>
      <c r="D29" s="15">
        <f t="shared" si="9"/>
        <v>225.31926822320949</v>
      </c>
      <c r="E29" s="1">
        <f t="shared" si="10"/>
        <v>456.91898612048971</v>
      </c>
      <c r="F29" s="1">
        <f t="shared" si="11"/>
        <v>694.11850738768942</v>
      </c>
      <c r="G29" s="1">
        <f t="shared" si="12"/>
        <v>936.23089676171173</v>
      </c>
      <c r="H29" s="13">
        <f t="shared" si="13"/>
        <v>946.0556231317006</v>
      </c>
      <c r="I29" s="13">
        <f t="shared" si="14"/>
        <v>954.96981518881319</v>
      </c>
      <c r="J29" s="16">
        <f t="shared" si="15"/>
        <v>962.98307839813288</v>
      </c>
      <c r="K29" s="17">
        <f t="shared" si="16"/>
        <v>970.11033465946286</v>
      </c>
      <c r="L29" s="13">
        <f t="shared" si="17"/>
        <v>976.37183048817622</v>
      </c>
      <c r="M29" s="12">
        <f t="shared" si="18"/>
        <v>981.79316334994746</v>
      </c>
      <c r="N29" s="12">
        <f t="shared" si="19"/>
        <v>986.40534542182945</v>
      </c>
      <c r="O29" s="12">
        <f t="shared" si="20"/>
        <v>990.2449328284996</v>
      </c>
      <c r="P29" s="3">
        <f t="shared" si="21"/>
        <v>993.3542634438669</v>
      </c>
      <c r="Q29" s="3">
        <f t="shared" si="22"/>
        <v>995.78187395259022</v>
      </c>
      <c r="R29" s="3">
        <f t="shared" si="23"/>
        <v>997.583221975725</v>
      </c>
      <c r="S29" s="3">
        <f t="shared" si="24"/>
        <v>998.82196196051609</v>
      </c>
      <c r="T29" s="3">
        <f t="shared" ref="T29:T92" si="25">$T$27-($T$27*$A13)</f>
        <v>999.57234434498423</v>
      </c>
      <c r="U29" s="3">
        <f>$U$28-($U$28*$A12)</f>
        <v>999.92438713547961</v>
      </c>
      <c r="V29" s="14">
        <f>MAX(0,V$4-SUM($D29:U29))</f>
        <v>1000</v>
      </c>
    </row>
    <row r="30" spans="1:25" x14ac:dyDescent="0.25">
      <c r="A30" s="11">
        <f>lifetimes!E28</f>
        <v>0.11217983024027955</v>
      </c>
      <c r="B30" s="11"/>
      <c r="C30" s="40">
        <f t="shared" si="8"/>
        <v>20</v>
      </c>
      <c r="D30" s="15">
        <f t="shared" si="9"/>
        <v>221.95504243993011</v>
      </c>
      <c r="E30" s="1">
        <f t="shared" si="10"/>
        <v>450.63853644641898</v>
      </c>
      <c r="F30" s="1">
        <f t="shared" si="11"/>
        <v>685.37847918073453</v>
      </c>
      <c r="G30" s="1">
        <f t="shared" si="12"/>
        <v>925.49134318358585</v>
      </c>
      <c r="H30" s="13">
        <f t="shared" si="13"/>
        <v>936.23089676171173</v>
      </c>
      <c r="I30" s="13">
        <f t="shared" si="14"/>
        <v>946.05562313170094</v>
      </c>
      <c r="J30" s="16">
        <f t="shared" si="15"/>
        <v>954.96981518881182</v>
      </c>
      <c r="K30" s="17">
        <f t="shared" si="16"/>
        <v>962.98307839813378</v>
      </c>
      <c r="L30" s="13">
        <f t="shared" si="17"/>
        <v>970.11033465946366</v>
      </c>
      <c r="M30" s="12">
        <f t="shared" si="18"/>
        <v>976.3718304881744</v>
      </c>
      <c r="N30" s="12">
        <f t="shared" si="19"/>
        <v>981.79316334994837</v>
      </c>
      <c r="O30" s="12">
        <f t="shared" si="20"/>
        <v>986.40534542182945</v>
      </c>
      <c r="P30" s="3">
        <f t="shared" si="21"/>
        <v>990.2449328284996</v>
      </c>
      <c r="Q30" s="3">
        <f t="shared" si="22"/>
        <v>993.3542634438669</v>
      </c>
      <c r="R30" s="3">
        <f t="shared" si="23"/>
        <v>995.78187395259022</v>
      </c>
      <c r="S30" s="3">
        <f t="shared" si="24"/>
        <v>997.583221975725</v>
      </c>
      <c r="T30" s="3">
        <f t="shared" si="25"/>
        <v>998.82196196051609</v>
      </c>
      <c r="U30" s="3">
        <f t="shared" ref="U30:U93" si="26">$U$28-($U$28*$A13)</f>
        <v>999.57234434498423</v>
      </c>
      <c r="V30" s="3">
        <f>$V$29-($V$29*$A12)</f>
        <v>999.92438713547961</v>
      </c>
      <c r="W30" s="14">
        <f>MAX(0,W$4-SUM($D30:V30))</f>
        <v>1000</v>
      </c>
    </row>
    <row r="31" spans="1:25" x14ac:dyDescent="0.25">
      <c r="A31" s="11">
        <f>lifetimes!E29</f>
        <v>0.12651604482116929</v>
      </c>
      <c r="B31" s="11"/>
      <c r="C31" s="40">
        <f t="shared" si="8"/>
        <v>21</v>
      </c>
      <c r="D31" s="15">
        <f t="shared" si="9"/>
        <v>218.37098879470767</v>
      </c>
      <c r="E31" s="1">
        <f t="shared" si="10"/>
        <v>443.91008487986022</v>
      </c>
      <c r="F31" s="1">
        <f t="shared" si="11"/>
        <v>675.95780466962844</v>
      </c>
      <c r="G31" s="1">
        <f t="shared" si="12"/>
        <v>913.83797224097941</v>
      </c>
      <c r="H31" s="13">
        <f t="shared" si="13"/>
        <v>925.49134318358585</v>
      </c>
      <c r="I31" s="13">
        <f t="shared" si="14"/>
        <v>936.23089676171219</v>
      </c>
      <c r="J31" s="16">
        <f t="shared" si="15"/>
        <v>946.05562313169969</v>
      </c>
      <c r="K31" s="17">
        <f t="shared" si="16"/>
        <v>954.96981518881273</v>
      </c>
      <c r="L31" s="13">
        <f t="shared" si="17"/>
        <v>962.98307839813469</v>
      </c>
      <c r="M31" s="12">
        <f t="shared" si="18"/>
        <v>970.11033465946196</v>
      </c>
      <c r="N31" s="12">
        <f t="shared" si="19"/>
        <v>976.37183048817531</v>
      </c>
      <c r="O31" s="12">
        <f t="shared" si="20"/>
        <v>981.79316334994837</v>
      </c>
      <c r="P31" s="3">
        <f t="shared" si="21"/>
        <v>986.40534542182945</v>
      </c>
      <c r="Q31" s="3">
        <f t="shared" si="22"/>
        <v>990.2449328284996</v>
      </c>
      <c r="R31" s="3">
        <f t="shared" si="23"/>
        <v>993.3542634438669</v>
      </c>
      <c r="S31" s="3">
        <f t="shared" si="24"/>
        <v>995.78187395259022</v>
      </c>
      <c r="T31" s="3">
        <f t="shared" si="25"/>
        <v>997.583221975725</v>
      </c>
      <c r="U31" s="3">
        <f t="shared" si="26"/>
        <v>998.82196196051609</v>
      </c>
      <c r="V31" s="3">
        <f t="shared" ref="V31:V94" si="27">$V$29-($V$29*$A13)</f>
        <v>999.57234434498423</v>
      </c>
      <c r="W31" s="2">
        <f>$W$30-($W$30*$A12)</f>
        <v>999.92438713547961</v>
      </c>
      <c r="X31" s="14">
        <f>MAX(0,X$4-SUM($D31:W31))</f>
        <v>1000</v>
      </c>
    </row>
    <row r="32" spans="1:25" x14ac:dyDescent="0.25">
      <c r="A32" s="11">
        <f>lifetimes!E30</f>
        <v>0.14170980677925804</v>
      </c>
      <c r="B32" s="11"/>
      <c r="C32" s="40">
        <f t="shared" si="8"/>
        <v>22</v>
      </c>
      <c r="D32" s="15">
        <f t="shared" si="9"/>
        <v>214.57254830518548</v>
      </c>
      <c r="E32" s="1">
        <f t="shared" si="10"/>
        <v>436.74197758941534</v>
      </c>
      <c r="F32" s="1">
        <f t="shared" si="11"/>
        <v>665.8651273197903</v>
      </c>
      <c r="G32" s="1">
        <f t="shared" si="12"/>
        <v>901.27707289283796</v>
      </c>
      <c r="H32" s="13">
        <f t="shared" si="13"/>
        <v>913.83797224097941</v>
      </c>
      <c r="I32" s="13">
        <f t="shared" si="14"/>
        <v>925.4913431835862</v>
      </c>
      <c r="J32" s="16">
        <f t="shared" si="15"/>
        <v>936.23089676171094</v>
      </c>
      <c r="K32" s="17">
        <f t="shared" si="16"/>
        <v>946.0556231317006</v>
      </c>
      <c r="L32" s="13">
        <f t="shared" si="17"/>
        <v>954.96981518881364</v>
      </c>
      <c r="M32" s="12">
        <f t="shared" si="18"/>
        <v>962.98307839813288</v>
      </c>
      <c r="N32" s="12">
        <f t="shared" si="19"/>
        <v>970.11033465946286</v>
      </c>
      <c r="O32" s="12">
        <f t="shared" si="20"/>
        <v>976.37183048817531</v>
      </c>
      <c r="P32" s="3">
        <f t="shared" si="21"/>
        <v>981.79316334994837</v>
      </c>
      <c r="Q32" s="3">
        <f t="shared" si="22"/>
        <v>986.40534542182945</v>
      </c>
      <c r="R32" s="3">
        <f t="shared" si="23"/>
        <v>990.2449328284996</v>
      </c>
      <c r="S32" s="3">
        <f t="shared" si="24"/>
        <v>993.3542634438669</v>
      </c>
      <c r="T32" s="3">
        <f t="shared" si="25"/>
        <v>995.78187395259022</v>
      </c>
      <c r="U32" s="3">
        <f t="shared" si="26"/>
        <v>997.583221975725</v>
      </c>
      <c r="V32" s="3">
        <f t="shared" si="27"/>
        <v>998.82196196051609</v>
      </c>
      <c r="W32" s="2">
        <f t="shared" ref="W32:W95" si="28">$W$30-($W$30*$A13)</f>
        <v>999.57234434498423</v>
      </c>
      <c r="X32" s="2">
        <f>$X$31-($X$31*$A12)</f>
        <v>999.92438713547961</v>
      </c>
      <c r="Y32" s="14">
        <f>MAX(0,Y$4-SUM($D32:X32))</f>
        <v>1000.0000000000073</v>
      </c>
    </row>
    <row r="33" spans="1:43" x14ac:dyDescent="0.25">
      <c r="A33" s="11">
        <f>lifetimes!E31</f>
        <v>0.1577344069341452</v>
      </c>
      <c r="B33" s="11"/>
      <c r="C33" s="40">
        <f t="shared" si="8"/>
        <v>23</v>
      </c>
      <c r="D33" s="15">
        <f t="shared" si="9"/>
        <v>210.56639826646369</v>
      </c>
      <c r="E33" s="1">
        <f t="shared" si="10"/>
        <v>429.14509661037096</v>
      </c>
      <c r="F33" s="1">
        <f t="shared" si="11"/>
        <v>655.11296638412307</v>
      </c>
      <c r="G33" s="1">
        <f t="shared" si="12"/>
        <v>887.82016975972044</v>
      </c>
      <c r="H33" s="13">
        <f t="shared" si="13"/>
        <v>901.27707289283796</v>
      </c>
      <c r="I33" s="13">
        <f t="shared" si="14"/>
        <v>913.83797224097987</v>
      </c>
      <c r="J33" s="16">
        <f t="shared" si="15"/>
        <v>925.49134318358495</v>
      </c>
      <c r="K33" s="17">
        <f t="shared" si="16"/>
        <v>936.23089676171173</v>
      </c>
      <c r="L33" s="13">
        <f t="shared" si="17"/>
        <v>946.0556231317014</v>
      </c>
      <c r="M33" s="12">
        <f t="shared" si="18"/>
        <v>954.96981518881182</v>
      </c>
      <c r="N33" s="12">
        <f t="shared" si="19"/>
        <v>962.98307839813378</v>
      </c>
      <c r="O33" s="12">
        <f t="shared" si="20"/>
        <v>970.11033465946286</v>
      </c>
      <c r="P33" s="3">
        <f t="shared" si="21"/>
        <v>976.37183048817531</v>
      </c>
      <c r="Q33" s="3">
        <f t="shared" si="22"/>
        <v>981.79316334994837</v>
      </c>
      <c r="R33" s="3">
        <f t="shared" si="23"/>
        <v>986.40534542182945</v>
      </c>
      <c r="S33" s="3">
        <f t="shared" si="24"/>
        <v>990.2449328284996</v>
      </c>
      <c r="T33" s="3">
        <f t="shared" si="25"/>
        <v>993.3542634438669</v>
      </c>
      <c r="U33" s="3">
        <f t="shared" si="26"/>
        <v>995.78187395259022</v>
      </c>
      <c r="V33" s="3">
        <f t="shared" si="27"/>
        <v>997.583221975725</v>
      </c>
      <c r="W33" s="2">
        <f t="shared" si="28"/>
        <v>998.82196196051609</v>
      </c>
      <c r="X33" s="2">
        <f t="shared" ref="X33:X96" si="29">$X$31-($X$31*$A13)</f>
        <v>999.57234434498423</v>
      </c>
      <c r="Y33" s="2">
        <f>$Y$32-($Y$32*$A12)</f>
        <v>999.92438713548688</v>
      </c>
      <c r="Z33" s="14">
        <f>MAX(0,Z$4-SUM($D33:Y33))</f>
        <v>999.99999999999272</v>
      </c>
      <c r="AF33" s="19"/>
    </row>
    <row r="34" spans="1:43" x14ac:dyDescent="0.25">
      <c r="A34" s="11">
        <f>lifetimes!E32</f>
        <v>0.17455835002809328</v>
      </c>
      <c r="B34" s="11"/>
      <c r="C34" s="40">
        <f t="shared" si="8"/>
        <v>24</v>
      </c>
      <c r="D34" s="15">
        <f t="shared" si="9"/>
        <v>206.36041249297668</v>
      </c>
      <c r="E34" s="1">
        <f t="shared" si="10"/>
        <v>421.13279653292739</v>
      </c>
      <c r="F34" s="1">
        <f t="shared" si="11"/>
        <v>643.71764491555643</v>
      </c>
      <c r="G34" s="1">
        <f t="shared" si="12"/>
        <v>873.48395517883068</v>
      </c>
      <c r="H34" s="13">
        <f t="shared" si="13"/>
        <v>887.82016975972044</v>
      </c>
      <c r="I34" s="13">
        <f t="shared" si="14"/>
        <v>901.27707289283842</v>
      </c>
      <c r="J34" s="16">
        <f t="shared" si="15"/>
        <v>913.83797224097862</v>
      </c>
      <c r="K34" s="17">
        <f t="shared" si="16"/>
        <v>925.49134318358585</v>
      </c>
      <c r="L34" s="13">
        <f t="shared" si="17"/>
        <v>936.23089676171264</v>
      </c>
      <c r="M34" s="12">
        <f t="shared" si="18"/>
        <v>946.05562313169969</v>
      </c>
      <c r="N34" s="12">
        <f t="shared" si="19"/>
        <v>954.96981518881273</v>
      </c>
      <c r="O34" s="12">
        <f t="shared" si="20"/>
        <v>962.98307839813378</v>
      </c>
      <c r="P34" s="3">
        <f t="shared" si="21"/>
        <v>970.11033465946286</v>
      </c>
      <c r="Q34" s="3">
        <f t="shared" si="22"/>
        <v>976.37183048817531</v>
      </c>
      <c r="R34" s="3">
        <f t="shared" si="23"/>
        <v>981.79316334994837</v>
      </c>
      <c r="S34" s="3">
        <f t="shared" si="24"/>
        <v>986.40534542182945</v>
      </c>
      <c r="T34" s="3">
        <f t="shared" si="25"/>
        <v>990.2449328284996</v>
      </c>
      <c r="U34" s="3">
        <f t="shared" si="26"/>
        <v>993.3542634438669</v>
      </c>
      <c r="V34" s="3">
        <f t="shared" si="27"/>
        <v>995.78187395259022</v>
      </c>
      <c r="W34" s="2">
        <f t="shared" si="28"/>
        <v>997.583221975725</v>
      </c>
      <c r="X34" s="2">
        <f t="shared" si="29"/>
        <v>998.82196196051609</v>
      </c>
      <c r="Y34" s="2">
        <f t="shared" ref="Y34:Y97" si="30">$Y$32-($Y$32*$A13)</f>
        <v>999.57234434499151</v>
      </c>
      <c r="Z34" s="2">
        <f>$Z$33-($Z$33*$A12)</f>
        <v>999.92438713547233</v>
      </c>
      <c r="AA34" s="14">
        <f>MAX(0,AA$4-SUM($D34:Z34))</f>
        <v>1000</v>
      </c>
      <c r="AG34" s="19"/>
    </row>
    <row r="35" spans="1:43" x14ac:dyDescent="0.25">
      <c r="A35" s="11">
        <f>lifetimes!E33</f>
        <v>0.19214554717930499</v>
      </c>
      <c r="B35" s="11"/>
      <c r="C35" s="40">
        <f t="shared" si="8"/>
        <v>25</v>
      </c>
      <c r="D35" s="15">
        <f t="shared" si="9"/>
        <v>201.96361320517374</v>
      </c>
      <c r="E35" s="1">
        <f t="shared" si="10"/>
        <v>412.72082498595336</v>
      </c>
      <c r="F35" s="1">
        <f t="shared" si="11"/>
        <v>631.69919479939108</v>
      </c>
      <c r="G35" s="1">
        <f t="shared" si="12"/>
        <v>858.29019322074191</v>
      </c>
      <c r="H35" s="13">
        <f t="shared" si="13"/>
        <v>873.48395517883068</v>
      </c>
      <c r="I35" s="13">
        <f t="shared" si="14"/>
        <v>887.8201697597209</v>
      </c>
      <c r="J35" s="16">
        <f t="shared" si="15"/>
        <v>901.27707289283717</v>
      </c>
      <c r="K35" s="17">
        <f t="shared" si="16"/>
        <v>913.83797224097941</v>
      </c>
      <c r="L35" s="13">
        <f t="shared" si="17"/>
        <v>925.49134318358665</v>
      </c>
      <c r="M35" s="12">
        <f t="shared" si="18"/>
        <v>936.23089676171094</v>
      </c>
      <c r="N35" s="12">
        <f t="shared" si="19"/>
        <v>946.0556231317006</v>
      </c>
      <c r="O35" s="12">
        <f t="shared" si="20"/>
        <v>954.96981518881273</v>
      </c>
      <c r="P35" s="3">
        <f t="shared" si="21"/>
        <v>962.98307839813378</v>
      </c>
      <c r="Q35" s="3">
        <f t="shared" si="22"/>
        <v>970.11033465946286</v>
      </c>
      <c r="R35" s="3">
        <f t="shared" si="23"/>
        <v>976.37183048817531</v>
      </c>
      <c r="S35" s="3">
        <f t="shared" si="24"/>
        <v>981.79316334994837</v>
      </c>
      <c r="T35" s="3">
        <f t="shared" si="25"/>
        <v>986.40534542182945</v>
      </c>
      <c r="U35" s="3">
        <f t="shared" si="26"/>
        <v>990.2449328284996</v>
      </c>
      <c r="V35" s="3">
        <f t="shared" si="27"/>
        <v>993.3542634438669</v>
      </c>
      <c r="W35" s="2">
        <f t="shared" si="28"/>
        <v>995.78187395259022</v>
      </c>
      <c r="X35" s="2">
        <f t="shared" si="29"/>
        <v>997.583221975725</v>
      </c>
      <c r="Y35" s="2">
        <f t="shared" si="30"/>
        <v>998.82196196052337</v>
      </c>
      <c r="Z35" s="2">
        <f t="shared" ref="Z35:Z98" si="31">$Z$33-($Z$33*$A13)</f>
        <v>999.57234434497695</v>
      </c>
      <c r="AA35" s="2">
        <f>$AA$34-($AA$34*$A12)</f>
        <v>999.92438713547961</v>
      </c>
      <c r="AB35" s="14">
        <f>MAX(0,AB$4-SUM($D35:AA35))</f>
        <v>1000</v>
      </c>
      <c r="AH35" s="19"/>
    </row>
    <row r="36" spans="1:43" x14ac:dyDescent="0.25">
      <c r="A36" s="11">
        <f>lifetimes!E34</f>
        <v>0.21045554206614314</v>
      </c>
      <c r="B36" s="11"/>
      <c r="C36" s="40">
        <f t="shared" si="8"/>
        <v>26</v>
      </c>
      <c r="D36" s="15">
        <f t="shared" si="9"/>
        <v>197.38611448346421</v>
      </c>
      <c r="E36" s="1">
        <f t="shared" si="10"/>
        <v>403.92722641034749</v>
      </c>
      <c r="F36" s="1">
        <f t="shared" si="11"/>
        <v>619.08123747893001</v>
      </c>
      <c r="G36" s="1">
        <f t="shared" si="12"/>
        <v>842.26559306585477</v>
      </c>
      <c r="H36" s="13">
        <f t="shared" si="13"/>
        <v>858.29019322074191</v>
      </c>
      <c r="I36" s="13">
        <f t="shared" si="14"/>
        <v>873.48395517883114</v>
      </c>
      <c r="J36" s="16">
        <f t="shared" si="15"/>
        <v>887.82016975971965</v>
      </c>
      <c r="K36" s="17">
        <f t="shared" si="16"/>
        <v>901.27707289283796</v>
      </c>
      <c r="L36" s="13">
        <f t="shared" si="17"/>
        <v>913.83797224098021</v>
      </c>
      <c r="M36" s="12">
        <f t="shared" si="18"/>
        <v>925.49134318358495</v>
      </c>
      <c r="N36" s="12">
        <f t="shared" si="19"/>
        <v>936.23089676171173</v>
      </c>
      <c r="O36" s="12">
        <f t="shared" si="20"/>
        <v>946.0556231317006</v>
      </c>
      <c r="P36" s="3">
        <f t="shared" si="21"/>
        <v>954.96981518881273</v>
      </c>
      <c r="Q36" s="3">
        <f t="shared" si="22"/>
        <v>962.98307839813378</v>
      </c>
      <c r="R36" s="3">
        <f t="shared" si="23"/>
        <v>970.11033465946286</v>
      </c>
      <c r="S36" s="3">
        <f t="shared" si="24"/>
        <v>976.37183048817531</v>
      </c>
      <c r="T36" s="3">
        <f t="shared" si="25"/>
        <v>981.79316334994837</v>
      </c>
      <c r="U36" s="3">
        <f t="shared" si="26"/>
        <v>986.40534542182945</v>
      </c>
      <c r="V36" s="3">
        <f t="shared" si="27"/>
        <v>990.2449328284996</v>
      </c>
      <c r="W36" s="2">
        <f t="shared" si="28"/>
        <v>993.3542634438669</v>
      </c>
      <c r="X36" s="2">
        <f t="shared" si="29"/>
        <v>995.78187395259022</v>
      </c>
      <c r="Y36" s="2">
        <f t="shared" si="30"/>
        <v>997.58322197573227</v>
      </c>
      <c r="Z36" s="2">
        <f t="shared" si="31"/>
        <v>998.82196196050882</v>
      </c>
      <c r="AA36" s="2">
        <f t="shared" ref="AA36:AA99" si="32">$AA$34-($AA$34*$A13)</f>
        <v>999.57234434498423</v>
      </c>
      <c r="AB36" s="2">
        <f>$AB$35-($AB$35*$A12)</f>
        <v>999.92438713547961</v>
      </c>
      <c r="AC36" s="14">
        <f>MAX(0,AC$4-SUM($D36:AB36))</f>
        <v>1000</v>
      </c>
      <c r="AI36" s="19"/>
    </row>
    <row r="37" spans="1:43" x14ac:dyDescent="0.25">
      <c r="A37" s="11">
        <f>lifetimes!E35</f>
        <v>0.22944377049394193</v>
      </c>
      <c r="B37" s="11"/>
      <c r="C37" s="40">
        <f t="shared" si="8"/>
        <v>27</v>
      </c>
      <c r="D37" s="15">
        <f t="shared" si="9"/>
        <v>192.63905737651453</v>
      </c>
      <c r="E37" s="1">
        <f t="shared" si="10"/>
        <v>394.77222896692842</v>
      </c>
      <c r="F37" s="1">
        <f t="shared" si="11"/>
        <v>605.89083961552126</v>
      </c>
      <c r="G37" s="1">
        <f t="shared" si="12"/>
        <v>825.44164997190671</v>
      </c>
      <c r="H37" s="13">
        <f t="shared" si="13"/>
        <v>842.26559306585477</v>
      </c>
      <c r="I37" s="13">
        <f t="shared" si="14"/>
        <v>858.29019322074237</v>
      </c>
      <c r="J37" s="16">
        <f t="shared" si="15"/>
        <v>873.48395517882989</v>
      </c>
      <c r="K37" s="17">
        <f t="shared" si="16"/>
        <v>887.82016975972044</v>
      </c>
      <c r="L37" s="13">
        <f t="shared" si="17"/>
        <v>901.27707289283876</v>
      </c>
      <c r="M37" s="12">
        <f t="shared" si="18"/>
        <v>913.83797224097862</v>
      </c>
      <c r="N37" s="12">
        <f t="shared" si="19"/>
        <v>925.49134318358585</v>
      </c>
      <c r="O37" s="12">
        <f t="shared" si="20"/>
        <v>936.23089676171173</v>
      </c>
      <c r="P37" s="3">
        <f t="shared" si="21"/>
        <v>946.0556231317006</v>
      </c>
      <c r="Q37" s="3">
        <f t="shared" si="22"/>
        <v>954.96981518881273</v>
      </c>
      <c r="R37" s="3">
        <f t="shared" si="23"/>
        <v>962.98307839813378</v>
      </c>
      <c r="S37" s="3">
        <f t="shared" si="24"/>
        <v>970.11033465946286</v>
      </c>
      <c r="T37" s="3">
        <f t="shared" si="25"/>
        <v>976.37183048817531</v>
      </c>
      <c r="U37" s="3">
        <f t="shared" si="26"/>
        <v>981.79316334994837</v>
      </c>
      <c r="V37" s="3">
        <f t="shared" si="27"/>
        <v>986.40534542182945</v>
      </c>
      <c r="W37" s="2">
        <f t="shared" si="28"/>
        <v>990.2449328284996</v>
      </c>
      <c r="X37" s="2">
        <f t="shared" si="29"/>
        <v>993.3542634438669</v>
      </c>
      <c r="Y37" s="2">
        <f t="shared" si="30"/>
        <v>995.78187395259749</v>
      </c>
      <c r="Z37" s="2">
        <f t="shared" si="31"/>
        <v>997.58322197571772</v>
      </c>
      <c r="AA37" s="2">
        <f t="shared" si="32"/>
        <v>998.82196196051609</v>
      </c>
      <c r="AB37" s="2">
        <f t="shared" ref="AB37:AB100" si="33">$AB$35-($AB$35*$A13)</f>
        <v>999.57234434498423</v>
      </c>
      <c r="AC37" s="18">
        <f>$AC$36-($AC$36*$A12)</f>
        <v>999.92438713547961</v>
      </c>
      <c r="AD37" s="14">
        <f>MAX(0,AD$4-SUM($D37:AC37))</f>
        <v>1000</v>
      </c>
      <c r="AJ37" s="19"/>
    </row>
    <row r="38" spans="1:43" x14ac:dyDescent="0.25">
      <c r="A38" s="11">
        <f>lifetimes!E36</f>
        <v>0.2490618523749516</v>
      </c>
      <c r="B38" s="11"/>
      <c r="C38" s="40">
        <f t="shared" si="8"/>
        <v>28</v>
      </c>
      <c r="D38" s="15">
        <f t="shared" si="9"/>
        <v>187.73453690626209</v>
      </c>
      <c r="E38" s="1">
        <f t="shared" si="10"/>
        <v>385.27811475302906</v>
      </c>
      <c r="F38" s="1">
        <f t="shared" si="11"/>
        <v>592.15834345039264</v>
      </c>
      <c r="G38" s="1">
        <f t="shared" si="12"/>
        <v>807.85445282069497</v>
      </c>
      <c r="H38" s="13">
        <f t="shared" si="13"/>
        <v>825.44164997190671</v>
      </c>
      <c r="I38" s="13">
        <f t="shared" si="14"/>
        <v>842.26559306585523</v>
      </c>
      <c r="J38" s="16">
        <f t="shared" si="15"/>
        <v>858.29019322074123</v>
      </c>
      <c r="K38" s="17">
        <f t="shared" si="16"/>
        <v>873.48395517883068</v>
      </c>
      <c r="L38" s="13">
        <f t="shared" si="17"/>
        <v>887.82016975972124</v>
      </c>
      <c r="M38" s="12">
        <f t="shared" si="18"/>
        <v>901.27707289283717</v>
      </c>
      <c r="N38" s="12">
        <f t="shared" si="19"/>
        <v>913.83797224097941</v>
      </c>
      <c r="O38" s="12">
        <f t="shared" si="20"/>
        <v>925.49134318358585</v>
      </c>
      <c r="P38" s="3">
        <f t="shared" si="21"/>
        <v>936.23089676171173</v>
      </c>
      <c r="Q38" s="3">
        <f t="shared" si="22"/>
        <v>946.0556231317006</v>
      </c>
      <c r="R38" s="3">
        <f t="shared" si="23"/>
        <v>954.96981518881273</v>
      </c>
      <c r="S38" s="3">
        <f t="shared" si="24"/>
        <v>962.98307839813378</v>
      </c>
      <c r="T38" s="3">
        <f t="shared" si="25"/>
        <v>970.11033465946286</v>
      </c>
      <c r="U38" s="3">
        <f t="shared" si="26"/>
        <v>976.37183048817531</v>
      </c>
      <c r="V38" s="3">
        <f t="shared" si="27"/>
        <v>981.79316334994837</v>
      </c>
      <c r="W38" s="2">
        <f t="shared" si="28"/>
        <v>986.40534542182945</v>
      </c>
      <c r="X38" s="2">
        <f t="shared" si="29"/>
        <v>990.2449328284996</v>
      </c>
      <c r="Y38" s="2">
        <f t="shared" si="30"/>
        <v>993.35426344387417</v>
      </c>
      <c r="Z38" s="2">
        <f t="shared" si="31"/>
        <v>995.78187395258294</v>
      </c>
      <c r="AA38" s="2">
        <f t="shared" si="32"/>
        <v>997.583221975725</v>
      </c>
      <c r="AB38" s="2">
        <f t="shared" si="33"/>
        <v>998.82196196051609</v>
      </c>
      <c r="AC38" s="18">
        <f t="shared" ref="AC38:AC101" si="34">$AC$36-($AC$36*$A13)</f>
        <v>999.57234434498423</v>
      </c>
      <c r="AD38" s="2">
        <f>$AD$37-($AD$37*$A12)</f>
        <v>999.92438713547961</v>
      </c>
      <c r="AE38" s="14">
        <f>MAX(0,AE$4-SUM($D38:AD38))</f>
        <v>1000</v>
      </c>
      <c r="AK38" s="19"/>
    </row>
    <row r="39" spans="1:43" x14ac:dyDescent="0.25">
      <c r="A39" s="11">
        <f>lifetimes!E37</f>
        <v>0.26925791456668724</v>
      </c>
      <c r="B39" s="11"/>
      <c r="C39" s="40">
        <f t="shared" si="8"/>
        <v>29</v>
      </c>
      <c r="D39" s="15">
        <f t="shared" si="9"/>
        <v>182.68552135832817</v>
      </c>
      <c r="E39" s="1">
        <f t="shared" si="10"/>
        <v>375.46907381252419</v>
      </c>
      <c r="F39" s="1">
        <f t="shared" si="11"/>
        <v>577.91717212954359</v>
      </c>
      <c r="G39" s="1">
        <f t="shared" si="12"/>
        <v>789.54445793385685</v>
      </c>
      <c r="H39" s="13">
        <f t="shared" si="13"/>
        <v>807.85445282069497</v>
      </c>
      <c r="I39" s="13">
        <f t="shared" si="14"/>
        <v>825.44164997190705</v>
      </c>
      <c r="J39" s="16">
        <f t="shared" si="15"/>
        <v>842.26559306585409</v>
      </c>
      <c r="K39" s="17">
        <f t="shared" si="16"/>
        <v>858.29019322074191</v>
      </c>
      <c r="L39" s="13">
        <f t="shared" si="17"/>
        <v>873.48395517883148</v>
      </c>
      <c r="M39" s="12">
        <f t="shared" si="18"/>
        <v>887.82016975971965</v>
      </c>
      <c r="N39" s="12">
        <f t="shared" si="19"/>
        <v>901.27707289283796</v>
      </c>
      <c r="O39" s="12">
        <f t="shared" si="20"/>
        <v>913.83797224097941</v>
      </c>
      <c r="P39" s="3">
        <f t="shared" si="21"/>
        <v>925.49134318358585</v>
      </c>
      <c r="Q39" s="3">
        <f t="shared" si="22"/>
        <v>936.23089676171173</v>
      </c>
      <c r="R39" s="3">
        <f t="shared" si="23"/>
        <v>946.0556231317006</v>
      </c>
      <c r="S39" s="3">
        <f t="shared" si="24"/>
        <v>954.96981518881273</v>
      </c>
      <c r="T39" s="3">
        <f t="shared" si="25"/>
        <v>962.98307839813378</v>
      </c>
      <c r="U39" s="3">
        <f t="shared" si="26"/>
        <v>970.11033465946286</v>
      </c>
      <c r="V39" s="3">
        <f t="shared" si="27"/>
        <v>976.37183048817531</v>
      </c>
      <c r="W39" s="2">
        <f t="shared" si="28"/>
        <v>981.79316334994837</v>
      </c>
      <c r="X39" s="2">
        <f t="shared" si="29"/>
        <v>986.40534542182945</v>
      </c>
      <c r="Y39" s="2">
        <f t="shared" si="30"/>
        <v>990.24493282850676</v>
      </c>
      <c r="Z39" s="2">
        <f t="shared" si="31"/>
        <v>993.35426344385962</v>
      </c>
      <c r="AA39" s="2">
        <f t="shared" si="32"/>
        <v>995.78187395259022</v>
      </c>
      <c r="AB39" s="2">
        <f t="shared" si="33"/>
        <v>997.583221975725</v>
      </c>
      <c r="AC39" s="18">
        <f t="shared" si="34"/>
        <v>998.82196196051609</v>
      </c>
      <c r="AD39" s="2">
        <f t="shared" ref="AD39:AD102" si="35">$AD$37-($AD$37*$A13)</f>
        <v>999.57234434498423</v>
      </c>
      <c r="AE39" s="18">
        <f>$AE$38-($AE$38*$A12)</f>
        <v>999.92438713547961</v>
      </c>
      <c r="AF39" s="14">
        <f>MAX(0,AF$4-SUM($D39:AE39))</f>
        <v>1000</v>
      </c>
      <c r="AL39" s="19"/>
    </row>
    <row r="40" spans="1:43" x14ac:dyDescent="0.25">
      <c r="A40" s="11">
        <f>lifetimes!E38</f>
        <v>0.28997694246576822</v>
      </c>
      <c r="B40" s="11"/>
      <c r="C40" s="40">
        <f t="shared" si="8"/>
        <v>30</v>
      </c>
      <c r="D40" s="15">
        <f t="shared" si="9"/>
        <v>177.50576438355796</v>
      </c>
      <c r="E40" s="1">
        <f t="shared" si="10"/>
        <v>365.37104271665635</v>
      </c>
      <c r="F40" s="1">
        <f t="shared" si="11"/>
        <v>563.20361071878631</v>
      </c>
      <c r="G40" s="1">
        <f t="shared" si="12"/>
        <v>770.55622950605812</v>
      </c>
      <c r="H40" s="13">
        <f t="shared" si="13"/>
        <v>789.54445793385685</v>
      </c>
      <c r="I40" s="13">
        <f t="shared" si="14"/>
        <v>807.85445282069531</v>
      </c>
      <c r="J40" s="16">
        <f t="shared" si="15"/>
        <v>825.44164997190592</v>
      </c>
      <c r="K40" s="17">
        <f t="shared" si="16"/>
        <v>842.26559306585477</v>
      </c>
      <c r="L40" s="13">
        <f t="shared" si="17"/>
        <v>858.29019322074271</v>
      </c>
      <c r="M40" s="12">
        <f t="shared" si="18"/>
        <v>873.48395517882989</v>
      </c>
      <c r="N40" s="12">
        <f t="shared" si="19"/>
        <v>887.82016975972044</v>
      </c>
      <c r="O40" s="12">
        <f t="shared" si="20"/>
        <v>901.27707289283796</v>
      </c>
      <c r="P40" s="3">
        <f t="shared" si="21"/>
        <v>913.83797224097941</v>
      </c>
      <c r="Q40" s="3">
        <f t="shared" si="22"/>
        <v>925.49134318358585</v>
      </c>
      <c r="R40" s="3">
        <f t="shared" si="23"/>
        <v>936.23089676171173</v>
      </c>
      <c r="S40" s="3">
        <f t="shared" si="24"/>
        <v>946.0556231317006</v>
      </c>
      <c r="T40" s="3">
        <f t="shared" si="25"/>
        <v>954.96981518881273</v>
      </c>
      <c r="U40" s="3">
        <f t="shared" si="26"/>
        <v>962.98307839813378</v>
      </c>
      <c r="V40" s="3">
        <f t="shared" si="27"/>
        <v>970.11033465946286</v>
      </c>
      <c r="W40" s="2">
        <f t="shared" si="28"/>
        <v>976.37183048817531</v>
      </c>
      <c r="X40" s="2">
        <f t="shared" si="29"/>
        <v>981.79316334994837</v>
      </c>
      <c r="Y40" s="2">
        <f t="shared" si="30"/>
        <v>986.40534542183661</v>
      </c>
      <c r="Z40" s="2">
        <f t="shared" si="31"/>
        <v>990.24493282849232</v>
      </c>
      <c r="AA40" s="2">
        <f t="shared" si="32"/>
        <v>993.3542634438669</v>
      </c>
      <c r="AB40" s="2">
        <f t="shared" si="33"/>
        <v>995.78187395259022</v>
      </c>
      <c r="AC40" s="18">
        <f t="shared" si="34"/>
        <v>997.583221975725</v>
      </c>
      <c r="AD40" s="2">
        <f t="shared" si="35"/>
        <v>998.82196196051609</v>
      </c>
      <c r="AE40" s="18">
        <f t="shared" ref="AE40:AE103" si="36">$AE$38-($AE$38*$A13)</f>
        <v>999.57234434498423</v>
      </c>
      <c r="AF40" s="2">
        <f>$AF$39-($AF$39*$A12)</f>
        <v>999.92438713547961</v>
      </c>
      <c r="AG40" s="14">
        <f>MAX(0,AG$4-SUM($D40:AF40))</f>
        <v>1000</v>
      </c>
      <c r="AM40" s="19"/>
      <c r="AN40" s="19"/>
    </row>
    <row r="41" spans="1:43" x14ac:dyDescent="0.25">
      <c r="A41" s="11">
        <f>lifetimes!E39</f>
        <v>0.31116115774641673</v>
      </c>
      <c r="B41" s="11"/>
      <c r="C41" s="40">
        <f t="shared" si="8"/>
        <v>31</v>
      </c>
      <c r="D41" s="15">
        <f t="shared" si="9"/>
        <v>172.20971056339582</v>
      </c>
      <c r="E41" s="1">
        <f t="shared" si="10"/>
        <v>355.01152876711592</v>
      </c>
      <c r="F41" s="1">
        <f t="shared" si="11"/>
        <v>548.05656407498464</v>
      </c>
      <c r="G41" s="1">
        <f t="shared" si="12"/>
        <v>750.93814762504837</v>
      </c>
      <c r="H41" s="13">
        <f t="shared" si="13"/>
        <v>770.55622950605812</v>
      </c>
      <c r="I41" s="13">
        <f t="shared" si="14"/>
        <v>789.54445793385719</v>
      </c>
      <c r="J41" s="16">
        <f t="shared" si="15"/>
        <v>807.85445282069429</v>
      </c>
      <c r="K41" s="17">
        <f t="shared" si="16"/>
        <v>825.44164997190671</v>
      </c>
      <c r="L41" s="13">
        <f t="shared" si="17"/>
        <v>842.26559306585557</v>
      </c>
      <c r="M41" s="12">
        <f t="shared" si="18"/>
        <v>858.29019322074123</v>
      </c>
      <c r="N41" s="12">
        <f t="shared" si="19"/>
        <v>873.48395517883068</v>
      </c>
      <c r="O41" s="12">
        <f t="shared" si="20"/>
        <v>887.82016975972044</v>
      </c>
      <c r="P41" s="3">
        <f t="shared" si="21"/>
        <v>901.27707289283796</v>
      </c>
      <c r="Q41" s="3">
        <f t="shared" si="22"/>
        <v>913.83797224097941</v>
      </c>
      <c r="R41" s="3">
        <f t="shared" si="23"/>
        <v>925.49134318358585</v>
      </c>
      <c r="S41" s="3">
        <f t="shared" si="24"/>
        <v>936.23089676171173</v>
      </c>
      <c r="T41" s="3">
        <f t="shared" si="25"/>
        <v>946.0556231317006</v>
      </c>
      <c r="U41" s="3">
        <f t="shared" si="26"/>
        <v>954.96981518881273</v>
      </c>
      <c r="V41" s="3">
        <f t="shared" si="27"/>
        <v>962.98307839813378</v>
      </c>
      <c r="W41" s="2">
        <f t="shared" si="28"/>
        <v>970.11033465946286</v>
      </c>
      <c r="X41" s="2">
        <f t="shared" si="29"/>
        <v>976.37183048817531</v>
      </c>
      <c r="Y41" s="2">
        <f t="shared" si="30"/>
        <v>981.79316334995553</v>
      </c>
      <c r="Z41" s="2">
        <f t="shared" si="31"/>
        <v>986.40534542182229</v>
      </c>
      <c r="AA41" s="2">
        <f t="shared" si="32"/>
        <v>990.2449328284996</v>
      </c>
      <c r="AB41" s="2">
        <f t="shared" si="33"/>
        <v>993.3542634438669</v>
      </c>
      <c r="AC41" s="18">
        <f t="shared" si="34"/>
        <v>995.78187395259022</v>
      </c>
      <c r="AD41" s="2">
        <f t="shared" si="35"/>
        <v>997.583221975725</v>
      </c>
      <c r="AE41" s="18">
        <f t="shared" si="36"/>
        <v>998.82196196051609</v>
      </c>
      <c r="AF41" s="2">
        <f t="shared" ref="AF41:AF104" si="37">$AF$39-($AF$39*$A13)</f>
        <v>999.57234434498423</v>
      </c>
      <c r="AG41" s="2">
        <f>$AG$40-($AG$40*$A12)</f>
        <v>999.92438713547961</v>
      </c>
      <c r="AH41" s="14">
        <f>MAX(0,AH$4-SUM($D41:AG41))</f>
        <v>1000</v>
      </c>
      <c r="AN41" s="19"/>
    </row>
    <row r="42" spans="1:43" x14ac:dyDescent="0.25">
      <c r="A42" s="11">
        <f>lifetimes!E40</f>
        <v>0.33275041916939163</v>
      </c>
      <c r="B42" s="11"/>
      <c r="C42" s="40">
        <f t="shared" si="8"/>
        <v>32</v>
      </c>
      <c r="D42" s="15">
        <f t="shared" si="9"/>
        <v>166.81239520765209</v>
      </c>
      <c r="E42" s="1">
        <f t="shared" si="10"/>
        <v>344.41942112679163</v>
      </c>
      <c r="F42" s="1">
        <f t="shared" si="11"/>
        <v>532.51729315067382</v>
      </c>
      <c r="G42" s="1">
        <f t="shared" si="12"/>
        <v>730.7420854333127</v>
      </c>
      <c r="H42" s="13">
        <f t="shared" si="13"/>
        <v>750.93814762504837</v>
      </c>
      <c r="I42" s="13">
        <f t="shared" si="14"/>
        <v>770.55622950605846</v>
      </c>
      <c r="J42" s="16">
        <f t="shared" si="15"/>
        <v>789.54445793385617</v>
      </c>
      <c r="K42" s="17">
        <f t="shared" si="16"/>
        <v>807.85445282069497</v>
      </c>
      <c r="L42" s="13">
        <f t="shared" si="17"/>
        <v>825.44164997190751</v>
      </c>
      <c r="M42" s="12">
        <f t="shared" si="18"/>
        <v>842.26559306585409</v>
      </c>
      <c r="N42" s="12">
        <f t="shared" si="19"/>
        <v>858.29019322074191</v>
      </c>
      <c r="O42" s="12">
        <f t="shared" si="20"/>
        <v>873.48395517883068</v>
      </c>
      <c r="P42" s="3">
        <f t="shared" si="21"/>
        <v>887.82016975972044</v>
      </c>
      <c r="Q42" s="3">
        <f t="shared" si="22"/>
        <v>901.27707289283796</v>
      </c>
      <c r="R42" s="3">
        <f t="shared" si="23"/>
        <v>913.83797224097941</v>
      </c>
      <c r="S42" s="3">
        <f t="shared" si="24"/>
        <v>925.49134318358585</v>
      </c>
      <c r="T42" s="3">
        <f t="shared" si="25"/>
        <v>936.23089676171173</v>
      </c>
      <c r="U42" s="3">
        <f t="shared" si="26"/>
        <v>946.0556231317006</v>
      </c>
      <c r="V42" s="3">
        <f t="shared" si="27"/>
        <v>954.96981518881273</v>
      </c>
      <c r="W42" s="2">
        <f t="shared" si="28"/>
        <v>962.98307839813378</v>
      </c>
      <c r="X42" s="2">
        <f t="shared" si="29"/>
        <v>970.11033465946286</v>
      </c>
      <c r="Y42" s="2">
        <f t="shared" si="30"/>
        <v>976.37183048818247</v>
      </c>
      <c r="Z42" s="2">
        <f t="shared" si="31"/>
        <v>981.79316334994121</v>
      </c>
      <c r="AA42" s="2">
        <f t="shared" si="32"/>
        <v>986.40534542182945</v>
      </c>
      <c r="AB42" s="2">
        <f t="shared" si="33"/>
        <v>990.2449328284996</v>
      </c>
      <c r="AC42" s="18">
        <f t="shared" si="34"/>
        <v>993.3542634438669</v>
      </c>
      <c r="AD42" s="2">
        <f t="shared" si="35"/>
        <v>995.78187395259022</v>
      </c>
      <c r="AE42" s="18">
        <f t="shared" si="36"/>
        <v>997.583221975725</v>
      </c>
      <c r="AF42" s="2">
        <f t="shared" si="37"/>
        <v>998.82196196051609</v>
      </c>
      <c r="AG42" s="2">
        <f t="shared" ref="AG42:AG105" si="38">$AG$40-($AG$40*$A13)</f>
        <v>999.57234434498423</v>
      </c>
      <c r="AH42" s="18">
        <f>$AH$41-($AH$41*$A12)</f>
        <v>999.92438713547961</v>
      </c>
      <c r="AI42" s="14">
        <f>MAX(0,AI$4-SUM($D42:AH42))</f>
        <v>999.99999999999272</v>
      </c>
      <c r="AO42" s="19"/>
    </row>
    <row r="43" spans="1:43" x14ac:dyDescent="0.25">
      <c r="A43" s="11">
        <f>lifetimes!E41</f>
        <v>0.35468264297322338</v>
      </c>
      <c r="B43" s="11"/>
      <c r="C43" s="40">
        <f t="shared" si="8"/>
        <v>33</v>
      </c>
      <c r="D43" s="15">
        <f t="shared" si="9"/>
        <v>161.32933925669414</v>
      </c>
      <c r="E43" s="1">
        <f t="shared" si="10"/>
        <v>333.62479041530418</v>
      </c>
      <c r="F43" s="1">
        <f t="shared" si="11"/>
        <v>516.62913169018748</v>
      </c>
      <c r="G43" s="1">
        <f t="shared" si="12"/>
        <v>710.02305753423184</v>
      </c>
      <c r="H43" s="13">
        <f t="shared" si="13"/>
        <v>730.7420854333127</v>
      </c>
      <c r="I43" s="13">
        <f t="shared" si="14"/>
        <v>750.93814762504871</v>
      </c>
      <c r="J43" s="16">
        <f t="shared" si="15"/>
        <v>770.55622950605743</v>
      </c>
      <c r="K43" s="17">
        <f t="shared" si="16"/>
        <v>789.54445793385685</v>
      </c>
      <c r="L43" s="13">
        <f t="shared" si="17"/>
        <v>807.85445282069577</v>
      </c>
      <c r="M43" s="12">
        <f t="shared" si="18"/>
        <v>825.44164997190592</v>
      </c>
      <c r="N43" s="12">
        <f t="shared" si="19"/>
        <v>842.26559306585477</v>
      </c>
      <c r="O43" s="12">
        <f t="shared" si="20"/>
        <v>858.29019322074191</v>
      </c>
      <c r="P43" s="3">
        <f t="shared" si="21"/>
        <v>873.48395517883068</v>
      </c>
      <c r="Q43" s="3">
        <f t="shared" si="22"/>
        <v>887.82016975972044</v>
      </c>
      <c r="R43" s="3">
        <f t="shared" si="23"/>
        <v>901.27707289283796</v>
      </c>
      <c r="S43" s="3">
        <f t="shared" si="24"/>
        <v>913.83797224097941</v>
      </c>
      <c r="T43" s="3">
        <f t="shared" si="25"/>
        <v>925.49134318358585</v>
      </c>
      <c r="U43" s="3">
        <f t="shared" si="26"/>
        <v>936.23089676171173</v>
      </c>
      <c r="V43" s="3">
        <f t="shared" si="27"/>
        <v>946.0556231317006</v>
      </c>
      <c r="W43" s="2">
        <f t="shared" si="28"/>
        <v>954.96981518881273</v>
      </c>
      <c r="X43" s="2">
        <f t="shared" si="29"/>
        <v>962.98307839813378</v>
      </c>
      <c r="Y43" s="2">
        <f t="shared" si="30"/>
        <v>970.11033465946991</v>
      </c>
      <c r="Z43" s="2">
        <f t="shared" si="31"/>
        <v>976.37183048816826</v>
      </c>
      <c r="AA43" s="2">
        <f t="shared" si="32"/>
        <v>981.79316334994837</v>
      </c>
      <c r="AB43" s="2">
        <f t="shared" si="33"/>
        <v>986.40534542182945</v>
      </c>
      <c r="AC43" s="18">
        <f t="shared" si="34"/>
        <v>990.2449328284996</v>
      </c>
      <c r="AD43" s="2">
        <f t="shared" si="35"/>
        <v>993.3542634438669</v>
      </c>
      <c r="AE43" s="18">
        <f t="shared" si="36"/>
        <v>995.78187395259022</v>
      </c>
      <c r="AF43" s="2">
        <f t="shared" si="37"/>
        <v>997.583221975725</v>
      </c>
      <c r="AG43" s="2">
        <f t="shared" si="38"/>
        <v>998.82196196051609</v>
      </c>
      <c r="AH43" s="18">
        <f t="shared" ref="AH43:AH106" si="39">$AH$41-($AH$41*$A13)</f>
        <v>999.57234434498423</v>
      </c>
      <c r="AI43" s="18">
        <f>$AI$42-($AI$42*$A12)</f>
        <v>999.92438713547233</v>
      </c>
      <c r="AJ43" s="14">
        <f>MAX(0,AJ$4-SUM($D43:AI43))</f>
        <v>1000.0000000000146</v>
      </c>
      <c r="AP43" s="19"/>
    </row>
    <row r="44" spans="1:43" x14ac:dyDescent="0.25">
      <c r="A44" s="11">
        <f>lifetimes!E42</f>
        <v>0.37689423900025631</v>
      </c>
      <c r="B44" s="11"/>
      <c r="C44" s="40">
        <f t="shared" si="8"/>
        <v>34</v>
      </c>
      <c r="D44" s="15">
        <f t="shared" si="9"/>
        <v>155.77644024993592</v>
      </c>
      <c r="E44" s="1">
        <f t="shared" si="10"/>
        <v>322.65867851338828</v>
      </c>
      <c r="F44" s="1">
        <f t="shared" si="11"/>
        <v>500.43718562295624</v>
      </c>
      <c r="G44" s="1">
        <f t="shared" si="12"/>
        <v>688.83884225358327</v>
      </c>
      <c r="H44" s="13">
        <f t="shared" si="13"/>
        <v>710.02305753423184</v>
      </c>
      <c r="I44" s="13">
        <f t="shared" si="14"/>
        <v>730.74208543331315</v>
      </c>
      <c r="J44" s="16">
        <f t="shared" si="15"/>
        <v>750.93814762504769</v>
      </c>
      <c r="K44" s="17">
        <f t="shared" si="16"/>
        <v>770.55622950605812</v>
      </c>
      <c r="L44" s="13">
        <f t="shared" si="17"/>
        <v>789.54445793385753</v>
      </c>
      <c r="M44" s="12">
        <f t="shared" si="18"/>
        <v>807.85445282069429</v>
      </c>
      <c r="N44" s="12">
        <f t="shared" si="19"/>
        <v>825.44164997190671</v>
      </c>
      <c r="O44" s="12">
        <f t="shared" si="20"/>
        <v>842.26559306585477</v>
      </c>
      <c r="P44" s="3">
        <f t="shared" si="21"/>
        <v>858.29019322074191</v>
      </c>
      <c r="Q44" s="3">
        <f t="shared" si="22"/>
        <v>873.48395517883068</v>
      </c>
      <c r="R44" s="3">
        <f t="shared" si="23"/>
        <v>887.82016975972044</v>
      </c>
      <c r="S44" s="3">
        <f t="shared" si="24"/>
        <v>901.27707289283796</v>
      </c>
      <c r="T44" s="3">
        <f t="shared" si="25"/>
        <v>913.83797224097941</v>
      </c>
      <c r="U44" s="3">
        <f t="shared" si="26"/>
        <v>925.49134318358585</v>
      </c>
      <c r="V44" s="3">
        <f t="shared" si="27"/>
        <v>936.23089676171173</v>
      </c>
      <c r="W44" s="2">
        <f t="shared" si="28"/>
        <v>946.0556231317006</v>
      </c>
      <c r="X44" s="2">
        <f t="shared" si="29"/>
        <v>954.96981518881273</v>
      </c>
      <c r="Y44" s="2">
        <f t="shared" si="30"/>
        <v>962.98307839814083</v>
      </c>
      <c r="Z44" s="2">
        <f t="shared" si="31"/>
        <v>970.11033465945582</v>
      </c>
      <c r="AA44" s="2">
        <f t="shared" si="32"/>
        <v>976.37183048817531</v>
      </c>
      <c r="AB44" s="2">
        <f t="shared" si="33"/>
        <v>981.79316334994837</v>
      </c>
      <c r="AC44" s="18">
        <f t="shared" si="34"/>
        <v>986.40534542182945</v>
      </c>
      <c r="AD44" s="2">
        <f t="shared" si="35"/>
        <v>990.2449328284996</v>
      </c>
      <c r="AE44" s="18">
        <f t="shared" si="36"/>
        <v>993.3542634438669</v>
      </c>
      <c r="AF44" s="2">
        <f t="shared" si="37"/>
        <v>995.78187395259022</v>
      </c>
      <c r="AG44" s="2">
        <f t="shared" si="38"/>
        <v>997.583221975725</v>
      </c>
      <c r="AH44" s="18">
        <f t="shared" si="39"/>
        <v>998.82196196051609</v>
      </c>
      <c r="AI44" s="18">
        <f t="shared" ref="AI44:AI107" si="40">$AI$42-($AI$42*$A13)</f>
        <v>999.57234434497695</v>
      </c>
      <c r="AJ44" s="2">
        <f>$AJ$43-($AJ$43*$A12)</f>
        <v>999.92438713549416</v>
      </c>
      <c r="AK44" s="14">
        <f>MAX(0,AK$4-SUM($D44:AJ44))</f>
        <v>999.99999999999272</v>
      </c>
      <c r="AQ44" s="19"/>
    </row>
    <row r="45" spans="1:43" x14ac:dyDescent="0.25">
      <c r="A45" s="11">
        <f>lifetimes!E43</f>
        <v>0.39932055841014724</v>
      </c>
      <c r="B45" s="11"/>
      <c r="C45" s="40">
        <f t="shared" si="8"/>
        <v>35</v>
      </c>
      <c r="D45" s="15">
        <f t="shared" si="9"/>
        <v>150.1698603974632</v>
      </c>
      <c r="E45" s="1">
        <f t="shared" si="10"/>
        <v>311.55288049987183</v>
      </c>
      <c r="F45" s="1">
        <f t="shared" si="11"/>
        <v>483.98801777008248</v>
      </c>
      <c r="G45" s="1">
        <f t="shared" si="12"/>
        <v>667.24958083060835</v>
      </c>
      <c r="H45" s="13">
        <f t="shared" si="13"/>
        <v>688.83884225358327</v>
      </c>
      <c r="I45" s="13">
        <f t="shared" si="14"/>
        <v>710.02305753423207</v>
      </c>
      <c r="J45" s="16">
        <f t="shared" si="15"/>
        <v>730.74208543331201</v>
      </c>
      <c r="K45" s="17">
        <f t="shared" si="16"/>
        <v>750.93814762504837</v>
      </c>
      <c r="L45" s="13">
        <f t="shared" si="17"/>
        <v>770.5562295060588</v>
      </c>
      <c r="M45" s="12">
        <f t="shared" si="18"/>
        <v>789.54445793385617</v>
      </c>
      <c r="N45" s="12">
        <f t="shared" si="19"/>
        <v>807.85445282069497</v>
      </c>
      <c r="O45" s="12">
        <f t="shared" si="20"/>
        <v>825.44164997190671</v>
      </c>
      <c r="P45" s="3">
        <f t="shared" si="21"/>
        <v>842.26559306585477</v>
      </c>
      <c r="Q45" s="3">
        <f t="shared" si="22"/>
        <v>858.29019322074191</v>
      </c>
      <c r="R45" s="3">
        <f t="shared" si="23"/>
        <v>873.48395517883068</v>
      </c>
      <c r="S45" s="3">
        <f t="shared" si="24"/>
        <v>887.82016975972044</v>
      </c>
      <c r="T45" s="3">
        <f t="shared" si="25"/>
        <v>901.27707289283796</v>
      </c>
      <c r="U45" s="3">
        <f t="shared" si="26"/>
        <v>913.83797224097941</v>
      </c>
      <c r="V45" s="3">
        <f t="shared" si="27"/>
        <v>925.49134318358585</v>
      </c>
      <c r="W45" s="2">
        <f t="shared" si="28"/>
        <v>936.23089676171173</v>
      </c>
      <c r="X45" s="2">
        <f t="shared" si="29"/>
        <v>946.0556231317006</v>
      </c>
      <c r="Y45" s="2">
        <f t="shared" si="30"/>
        <v>954.96981518881967</v>
      </c>
      <c r="Z45" s="2">
        <f t="shared" si="31"/>
        <v>962.98307839812674</v>
      </c>
      <c r="AA45" s="2">
        <f t="shared" si="32"/>
        <v>970.11033465946286</v>
      </c>
      <c r="AB45" s="2">
        <f t="shared" si="33"/>
        <v>976.37183048817531</v>
      </c>
      <c r="AC45" s="18">
        <f t="shared" si="34"/>
        <v>981.79316334994837</v>
      </c>
      <c r="AD45" s="2">
        <f t="shared" si="35"/>
        <v>986.40534542182945</v>
      </c>
      <c r="AE45" s="18">
        <f t="shared" si="36"/>
        <v>990.2449328284996</v>
      </c>
      <c r="AF45" s="2">
        <f t="shared" si="37"/>
        <v>993.3542634438669</v>
      </c>
      <c r="AG45" s="2">
        <f t="shared" si="38"/>
        <v>995.78187395259022</v>
      </c>
      <c r="AH45" s="18">
        <f t="shared" si="39"/>
        <v>997.583221975725</v>
      </c>
      <c r="AI45" s="18">
        <f t="shared" si="40"/>
        <v>998.82196196050882</v>
      </c>
      <c r="AJ45" s="2">
        <f t="shared" ref="AJ45:AJ108" si="41">$AJ$43-($AJ$43*$A13)</f>
        <v>999.57234434499878</v>
      </c>
      <c r="AK45" s="2">
        <f>$AK$44-($AK$44*$A12)</f>
        <v>999.92438713547233</v>
      </c>
      <c r="AL45" s="14">
        <f>MAX(0,AL$4-SUM($D45:AK45))</f>
        <v>1000.0000000000073</v>
      </c>
    </row>
    <row r="46" spans="1:43" x14ac:dyDescent="0.25">
      <c r="A46" s="11">
        <f>lifetimes!E44</f>
        <v>0.42189634859755298</v>
      </c>
      <c r="B46" s="11"/>
      <c r="C46" s="40">
        <f t="shared" si="8"/>
        <v>36</v>
      </c>
      <c r="D46" s="15">
        <f t="shared" si="9"/>
        <v>144.52591285061175</v>
      </c>
      <c r="E46" s="1">
        <f t="shared" si="10"/>
        <v>300.33972079492639</v>
      </c>
      <c r="F46" s="1">
        <f t="shared" si="11"/>
        <v>467.32932074980778</v>
      </c>
      <c r="G46" s="1">
        <f t="shared" si="12"/>
        <v>645.31735702677656</v>
      </c>
      <c r="H46" s="13">
        <f t="shared" si="13"/>
        <v>667.24958083060835</v>
      </c>
      <c r="I46" s="13">
        <f t="shared" si="14"/>
        <v>688.83884225358361</v>
      </c>
      <c r="J46" s="16">
        <f t="shared" si="15"/>
        <v>710.02305753423116</v>
      </c>
      <c r="K46" s="17">
        <f t="shared" si="16"/>
        <v>730.7420854333127</v>
      </c>
      <c r="L46" s="13">
        <f t="shared" si="17"/>
        <v>750.93814762504906</v>
      </c>
      <c r="M46" s="12">
        <f t="shared" si="18"/>
        <v>770.55622950605743</v>
      </c>
      <c r="N46" s="12">
        <f t="shared" si="19"/>
        <v>789.54445793385685</v>
      </c>
      <c r="O46" s="12">
        <f t="shared" si="20"/>
        <v>807.85445282069497</v>
      </c>
      <c r="P46" s="3">
        <f t="shared" si="21"/>
        <v>825.44164997190671</v>
      </c>
      <c r="Q46" s="3">
        <f t="shared" si="22"/>
        <v>842.26559306585477</v>
      </c>
      <c r="R46" s="3">
        <f t="shared" si="23"/>
        <v>858.29019322074191</v>
      </c>
      <c r="S46" s="3">
        <f t="shared" si="24"/>
        <v>873.48395517883068</v>
      </c>
      <c r="T46" s="3">
        <f t="shared" si="25"/>
        <v>887.82016975972044</v>
      </c>
      <c r="U46" s="3">
        <f t="shared" si="26"/>
        <v>901.27707289283796</v>
      </c>
      <c r="V46" s="3">
        <f t="shared" si="27"/>
        <v>913.83797224097941</v>
      </c>
      <c r="W46" s="2">
        <f t="shared" si="28"/>
        <v>925.49134318358585</v>
      </c>
      <c r="X46" s="2">
        <f t="shared" si="29"/>
        <v>936.23089676171173</v>
      </c>
      <c r="Y46" s="2">
        <f t="shared" si="30"/>
        <v>946.05562313170742</v>
      </c>
      <c r="Z46" s="2">
        <f t="shared" si="31"/>
        <v>954.9698151888058</v>
      </c>
      <c r="AA46" s="2">
        <f t="shared" si="32"/>
        <v>962.98307839813378</v>
      </c>
      <c r="AB46" s="2">
        <f t="shared" si="33"/>
        <v>970.11033465946286</v>
      </c>
      <c r="AC46" s="18">
        <f t="shared" si="34"/>
        <v>976.37183048817531</v>
      </c>
      <c r="AD46" s="2">
        <f t="shared" si="35"/>
        <v>981.79316334994837</v>
      </c>
      <c r="AE46" s="18">
        <f t="shared" si="36"/>
        <v>986.40534542182945</v>
      </c>
      <c r="AF46" s="2">
        <f t="shared" si="37"/>
        <v>990.2449328284996</v>
      </c>
      <c r="AG46" s="2">
        <f t="shared" si="38"/>
        <v>993.3542634438669</v>
      </c>
      <c r="AH46" s="18">
        <f t="shared" si="39"/>
        <v>995.78187395259022</v>
      </c>
      <c r="AI46" s="18">
        <f t="shared" si="40"/>
        <v>997.58322197571772</v>
      </c>
      <c r="AJ46" s="2">
        <f t="shared" si="41"/>
        <v>998.82196196053064</v>
      </c>
      <c r="AK46" s="2">
        <f t="shared" ref="AK46:AK109" si="42">$AK$44-($AK$44*$A13)</f>
        <v>999.57234434497695</v>
      </c>
      <c r="AL46" s="2">
        <f>$AL$45-($AL$45*$A12)</f>
        <v>999.92438713548688</v>
      </c>
      <c r="AM46" s="14">
        <f>MAX(0,AM$4-SUM($D46:AL46))</f>
        <v>999.99999999999272</v>
      </c>
    </row>
    <row r="47" spans="1:43" x14ac:dyDescent="0.25">
      <c r="A47" s="11">
        <f>lifetimes!E45</f>
        <v>0.44455621076256535</v>
      </c>
      <c r="B47" s="11"/>
      <c r="C47" s="40">
        <f t="shared" si="8"/>
        <v>37</v>
      </c>
      <c r="D47" s="15">
        <f t="shared" si="9"/>
        <v>138.86094730935866</v>
      </c>
      <c r="E47" s="1">
        <f t="shared" si="10"/>
        <v>289.05182570122349</v>
      </c>
      <c r="F47" s="1">
        <f t="shared" si="11"/>
        <v>450.50958119238959</v>
      </c>
      <c r="G47" s="1">
        <f t="shared" si="12"/>
        <v>623.10576099974367</v>
      </c>
      <c r="H47" s="13">
        <f t="shared" si="13"/>
        <v>645.31735702677656</v>
      </c>
      <c r="I47" s="13">
        <f t="shared" si="14"/>
        <v>667.24958083060869</v>
      </c>
      <c r="J47" s="16">
        <f t="shared" si="15"/>
        <v>688.8388422535827</v>
      </c>
      <c r="K47" s="17">
        <f t="shared" si="16"/>
        <v>710.02305753423184</v>
      </c>
      <c r="L47" s="13">
        <f t="shared" si="17"/>
        <v>730.74208543331338</v>
      </c>
      <c r="M47" s="12">
        <f t="shared" si="18"/>
        <v>750.93814762504769</v>
      </c>
      <c r="N47" s="12">
        <f t="shared" si="19"/>
        <v>770.55622950605812</v>
      </c>
      <c r="O47" s="12">
        <f t="shared" si="20"/>
        <v>789.54445793385685</v>
      </c>
      <c r="P47" s="3">
        <f t="shared" si="21"/>
        <v>807.85445282069497</v>
      </c>
      <c r="Q47" s="3">
        <f t="shared" si="22"/>
        <v>825.44164997190671</v>
      </c>
      <c r="R47" s="3">
        <f t="shared" si="23"/>
        <v>842.26559306585477</v>
      </c>
      <c r="S47" s="3">
        <f t="shared" si="24"/>
        <v>858.29019322074191</v>
      </c>
      <c r="T47" s="3">
        <f t="shared" si="25"/>
        <v>873.48395517883068</v>
      </c>
      <c r="U47" s="3">
        <f t="shared" si="26"/>
        <v>887.82016975972044</v>
      </c>
      <c r="V47" s="3">
        <f t="shared" si="27"/>
        <v>901.27707289283796</v>
      </c>
      <c r="W47" s="2">
        <f t="shared" si="28"/>
        <v>913.83797224097941</v>
      </c>
      <c r="X47" s="2">
        <f t="shared" si="29"/>
        <v>925.49134318358585</v>
      </c>
      <c r="Y47" s="2">
        <f t="shared" si="30"/>
        <v>936.23089676171855</v>
      </c>
      <c r="Z47" s="2">
        <f t="shared" si="31"/>
        <v>946.05562313169366</v>
      </c>
      <c r="AA47" s="2">
        <f t="shared" si="32"/>
        <v>954.96981518881273</v>
      </c>
      <c r="AB47" s="2">
        <f t="shared" si="33"/>
        <v>962.98307839813378</v>
      </c>
      <c r="AC47" s="18">
        <f t="shared" si="34"/>
        <v>970.11033465946286</v>
      </c>
      <c r="AD47" s="2">
        <f t="shared" si="35"/>
        <v>976.37183048817531</v>
      </c>
      <c r="AE47" s="18">
        <f t="shared" si="36"/>
        <v>981.79316334994837</v>
      </c>
      <c r="AF47" s="2">
        <f t="shared" si="37"/>
        <v>986.40534542182945</v>
      </c>
      <c r="AG47" s="2">
        <f t="shared" si="38"/>
        <v>990.2449328284996</v>
      </c>
      <c r="AH47" s="18">
        <f t="shared" si="39"/>
        <v>993.3542634438669</v>
      </c>
      <c r="AI47" s="18">
        <f t="shared" si="40"/>
        <v>995.78187395258294</v>
      </c>
      <c r="AJ47" s="2">
        <f t="shared" si="41"/>
        <v>997.58322197573955</v>
      </c>
      <c r="AK47" s="2">
        <f t="shared" si="42"/>
        <v>998.82196196050882</v>
      </c>
      <c r="AL47" s="2">
        <f t="shared" ref="AL47:AL110" si="43">$AL$45-($AL$45*$A13)</f>
        <v>999.57234434499151</v>
      </c>
      <c r="AM47" s="2">
        <f>$AM$46-($AM$46*$A12)</f>
        <v>999.92438713547233</v>
      </c>
      <c r="AN47" s="14">
        <f>MAX(0,AN$4-SUM($D47:AM47))</f>
        <v>1000</v>
      </c>
    </row>
    <row r="48" spans="1:43" x14ac:dyDescent="0.25">
      <c r="A48" s="11">
        <f>lifetimes!E46</f>
        <v>0.46723505548484712</v>
      </c>
      <c r="B48" s="11"/>
      <c r="C48" s="40">
        <f t="shared" si="8"/>
        <v>38</v>
      </c>
      <c r="D48" s="15">
        <f t="shared" si="9"/>
        <v>133.1912361287882</v>
      </c>
      <c r="E48" s="1">
        <f t="shared" si="10"/>
        <v>277.72189461871733</v>
      </c>
      <c r="F48" s="1">
        <f t="shared" si="11"/>
        <v>433.57773855183524</v>
      </c>
      <c r="G48" s="1">
        <f t="shared" si="12"/>
        <v>600.67944158985279</v>
      </c>
      <c r="H48" s="13">
        <f t="shared" si="13"/>
        <v>623.10576099974367</v>
      </c>
      <c r="I48" s="13">
        <f t="shared" si="14"/>
        <v>645.3173570267769</v>
      </c>
      <c r="J48" s="16">
        <f t="shared" si="15"/>
        <v>667.24958083060778</v>
      </c>
      <c r="K48" s="17">
        <f t="shared" si="16"/>
        <v>688.83884225358327</v>
      </c>
      <c r="L48" s="13">
        <f t="shared" si="17"/>
        <v>710.02305753423241</v>
      </c>
      <c r="M48" s="12">
        <f t="shared" si="18"/>
        <v>730.74208543331201</v>
      </c>
      <c r="N48" s="12">
        <f t="shared" si="19"/>
        <v>750.93814762504837</v>
      </c>
      <c r="O48" s="12">
        <f t="shared" si="20"/>
        <v>770.55622950605812</v>
      </c>
      <c r="P48" s="3">
        <f t="shared" si="21"/>
        <v>789.54445793385685</v>
      </c>
      <c r="Q48" s="3">
        <f t="shared" si="22"/>
        <v>807.85445282069497</v>
      </c>
      <c r="R48" s="3">
        <f t="shared" si="23"/>
        <v>825.44164997190671</v>
      </c>
      <c r="S48" s="3">
        <f t="shared" si="24"/>
        <v>842.26559306585477</v>
      </c>
      <c r="T48" s="3">
        <f t="shared" si="25"/>
        <v>858.29019322074191</v>
      </c>
      <c r="U48" s="3">
        <f t="shared" si="26"/>
        <v>873.48395517883068</v>
      </c>
      <c r="V48" s="3">
        <f t="shared" si="27"/>
        <v>887.82016975972044</v>
      </c>
      <c r="W48" s="2">
        <f t="shared" si="28"/>
        <v>901.27707289283796</v>
      </c>
      <c r="X48" s="2">
        <f t="shared" si="29"/>
        <v>913.83797224097941</v>
      </c>
      <c r="Y48" s="2">
        <f t="shared" si="30"/>
        <v>925.49134318359256</v>
      </c>
      <c r="Z48" s="2">
        <f t="shared" si="31"/>
        <v>936.23089676170503</v>
      </c>
      <c r="AA48" s="2">
        <f t="shared" si="32"/>
        <v>946.0556231317006</v>
      </c>
      <c r="AB48" s="2">
        <f t="shared" si="33"/>
        <v>954.96981518881273</v>
      </c>
      <c r="AC48" s="18">
        <f t="shared" si="34"/>
        <v>962.98307839813378</v>
      </c>
      <c r="AD48" s="2">
        <f t="shared" si="35"/>
        <v>970.11033465946286</v>
      </c>
      <c r="AE48" s="18">
        <f t="shared" si="36"/>
        <v>976.37183048817531</v>
      </c>
      <c r="AF48" s="2">
        <f t="shared" si="37"/>
        <v>981.79316334994837</v>
      </c>
      <c r="AG48" s="2">
        <f t="shared" si="38"/>
        <v>986.40534542182945</v>
      </c>
      <c r="AH48" s="18">
        <f t="shared" si="39"/>
        <v>990.2449328284996</v>
      </c>
      <c r="AI48" s="18">
        <f t="shared" si="40"/>
        <v>993.35426344385962</v>
      </c>
      <c r="AJ48" s="2">
        <f t="shared" si="41"/>
        <v>995.78187395260466</v>
      </c>
      <c r="AK48" s="2">
        <f t="shared" si="42"/>
        <v>997.58322197571772</v>
      </c>
      <c r="AL48" s="2">
        <f t="shared" si="43"/>
        <v>998.82196196052337</v>
      </c>
      <c r="AM48" s="2">
        <f t="shared" ref="AM48:AM111" si="44">$AM$46-($AM$46*$A13)</f>
        <v>999.57234434497695</v>
      </c>
      <c r="AN48" s="2">
        <f>$AN$47-($AN$47*$A12)</f>
        <v>999.92438713547961</v>
      </c>
      <c r="AO48" s="14">
        <f>MAX(0,AO$4-SUM($D48:AN48))</f>
        <v>1000</v>
      </c>
    </row>
    <row r="49" spans="1:57" x14ac:dyDescent="0.25">
      <c r="A49" s="11">
        <f>lifetimes!E47</f>
        <v>0.48986855162724141</v>
      </c>
      <c r="B49" s="11"/>
      <c r="C49" s="40">
        <f t="shared" si="8"/>
        <v>39</v>
      </c>
      <c r="D49" s="15">
        <f t="shared" si="9"/>
        <v>127.53286209318965</v>
      </c>
      <c r="E49" s="1">
        <f t="shared" si="10"/>
        <v>266.38247225757641</v>
      </c>
      <c r="F49" s="1">
        <f t="shared" si="11"/>
        <v>416.58284192807599</v>
      </c>
      <c r="G49" s="1">
        <f t="shared" si="12"/>
        <v>578.10365140244699</v>
      </c>
      <c r="H49" s="13">
        <f t="shared" si="13"/>
        <v>600.67944158985279</v>
      </c>
      <c r="I49" s="13">
        <f t="shared" si="14"/>
        <v>623.10576099974401</v>
      </c>
      <c r="J49" s="16">
        <f t="shared" si="15"/>
        <v>645.31735702677611</v>
      </c>
      <c r="K49" s="17">
        <f t="shared" si="16"/>
        <v>667.24958083060835</v>
      </c>
      <c r="L49" s="13">
        <f t="shared" si="17"/>
        <v>688.83884225358383</v>
      </c>
      <c r="M49" s="12">
        <f t="shared" si="18"/>
        <v>710.02305753423116</v>
      </c>
      <c r="N49" s="12">
        <f t="shared" si="19"/>
        <v>730.7420854333127</v>
      </c>
      <c r="O49" s="12">
        <f t="shared" si="20"/>
        <v>750.93814762504837</v>
      </c>
      <c r="P49" s="3">
        <f t="shared" si="21"/>
        <v>770.55622950605812</v>
      </c>
      <c r="Q49" s="3">
        <f t="shared" si="22"/>
        <v>789.54445793385685</v>
      </c>
      <c r="R49" s="3">
        <f t="shared" si="23"/>
        <v>807.85445282069497</v>
      </c>
      <c r="S49" s="3">
        <f t="shared" si="24"/>
        <v>825.44164997190671</v>
      </c>
      <c r="T49" s="3">
        <f t="shared" si="25"/>
        <v>842.26559306585477</v>
      </c>
      <c r="U49" s="3">
        <f t="shared" si="26"/>
        <v>858.29019322074191</v>
      </c>
      <c r="V49" s="3">
        <f t="shared" si="27"/>
        <v>873.48395517883068</v>
      </c>
      <c r="W49" s="2">
        <f t="shared" si="28"/>
        <v>887.82016975972044</v>
      </c>
      <c r="X49" s="2">
        <f t="shared" si="29"/>
        <v>901.27707289283796</v>
      </c>
      <c r="Y49" s="2">
        <f t="shared" si="30"/>
        <v>913.83797224098601</v>
      </c>
      <c r="Z49" s="2">
        <f t="shared" si="31"/>
        <v>925.49134318357915</v>
      </c>
      <c r="AA49" s="2">
        <f t="shared" si="32"/>
        <v>936.23089676171173</v>
      </c>
      <c r="AB49" s="2">
        <f t="shared" si="33"/>
        <v>946.0556231317006</v>
      </c>
      <c r="AC49" s="18">
        <f t="shared" si="34"/>
        <v>954.96981518881273</v>
      </c>
      <c r="AD49" s="2">
        <f t="shared" si="35"/>
        <v>962.98307839813378</v>
      </c>
      <c r="AE49" s="18">
        <f t="shared" si="36"/>
        <v>970.11033465946286</v>
      </c>
      <c r="AF49" s="2">
        <f t="shared" si="37"/>
        <v>976.37183048817531</v>
      </c>
      <c r="AG49" s="2">
        <f t="shared" si="38"/>
        <v>981.79316334994837</v>
      </c>
      <c r="AH49" s="18">
        <f t="shared" si="39"/>
        <v>986.40534542182945</v>
      </c>
      <c r="AI49" s="18">
        <f t="shared" si="40"/>
        <v>990.24493282849232</v>
      </c>
      <c r="AJ49" s="2">
        <f t="shared" si="41"/>
        <v>993.35426344388134</v>
      </c>
      <c r="AK49" s="2">
        <f t="shared" si="42"/>
        <v>995.78187395258294</v>
      </c>
      <c r="AL49" s="2">
        <f t="shared" si="43"/>
        <v>997.58322197573227</v>
      </c>
      <c r="AM49" s="2">
        <f t="shared" si="44"/>
        <v>998.82196196050882</v>
      </c>
      <c r="AN49" s="2">
        <f t="shared" ref="AN49:AN111" si="45">$AN$47-($AN$47*$A13)</f>
        <v>999.57234434498423</v>
      </c>
      <c r="AO49" s="2">
        <f>$AO$48-($AO$48*$A12)</f>
        <v>999.92438713547961</v>
      </c>
      <c r="AP49" s="14">
        <f>MAX(0,AP$4-SUM($D49:AO49))</f>
        <v>1000</v>
      </c>
    </row>
    <row r="50" spans="1:57" x14ac:dyDescent="0.25">
      <c r="A50" s="11">
        <f>lifetimes!E48</f>
        <v>0.5123935639424736</v>
      </c>
      <c r="B50" s="11"/>
      <c r="C50" s="40">
        <f t="shared" si="8"/>
        <v>40</v>
      </c>
      <c r="D50" s="15">
        <f t="shared" si="9"/>
        <v>121.90160901438159</v>
      </c>
      <c r="E50" s="1">
        <f t="shared" si="10"/>
        <v>255.0657241863793</v>
      </c>
      <c r="F50" s="1">
        <f t="shared" si="11"/>
        <v>399.57370838636467</v>
      </c>
      <c r="G50" s="1">
        <f t="shared" si="12"/>
        <v>555.44378923743466</v>
      </c>
      <c r="H50" s="13">
        <f t="shared" si="13"/>
        <v>578.10365140244699</v>
      </c>
      <c r="I50" s="13">
        <f t="shared" si="14"/>
        <v>600.67944158985301</v>
      </c>
      <c r="J50" s="16">
        <f t="shared" si="15"/>
        <v>623.1057609997431</v>
      </c>
      <c r="K50" s="17">
        <f t="shared" si="16"/>
        <v>645.31735702677656</v>
      </c>
      <c r="L50" s="13">
        <f t="shared" si="17"/>
        <v>667.24958083060892</v>
      </c>
      <c r="M50" s="12">
        <f t="shared" si="18"/>
        <v>688.8388422535827</v>
      </c>
      <c r="N50" s="12">
        <f t="shared" si="19"/>
        <v>710.02305753423184</v>
      </c>
      <c r="O50" s="12">
        <f t="shared" si="20"/>
        <v>730.7420854333127</v>
      </c>
      <c r="P50" s="3">
        <f t="shared" si="21"/>
        <v>750.93814762504837</v>
      </c>
      <c r="Q50" s="3">
        <f t="shared" si="22"/>
        <v>770.55622950605812</v>
      </c>
      <c r="R50" s="3">
        <f t="shared" si="23"/>
        <v>789.54445793385685</v>
      </c>
      <c r="S50" s="3">
        <f t="shared" si="24"/>
        <v>807.85445282069497</v>
      </c>
      <c r="T50" s="3">
        <f t="shared" si="25"/>
        <v>825.44164997190671</v>
      </c>
      <c r="U50" s="3">
        <f t="shared" si="26"/>
        <v>842.26559306585477</v>
      </c>
      <c r="V50" s="3">
        <f t="shared" si="27"/>
        <v>858.29019322074191</v>
      </c>
      <c r="W50" s="2">
        <f t="shared" si="28"/>
        <v>873.48395517883068</v>
      </c>
      <c r="X50" s="2">
        <f t="shared" si="29"/>
        <v>887.82016975972044</v>
      </c>
      <c r="Y50" s="2">
        <f t="shared" si="30"/>
        <v>901.27707289284456</v>
      </c>
      <c r="Z50" s="2">
        <f t="shared" si="31"/>
        <v>913.8379722409727</v>
      </c>
      <c r="AA50" s="2">
        <f t="shared" si="32"/>
        <v>925.49134318358585</v>
      </c>
      <c r="AB50" s="2">
        <f t="shared" si="33"/>
        <v>936.23089676171173</v>
      </c>
      <c r="AC50" s="18">
        <f t="shared" si="34"/>
        <v>946.0556231317006</v>
      </c>
      <c r="AD50" s="2">
        <f t="shared" si="35"/>
        <v>954.96981518881273</v>
      </c>
      <c r="AE50" s="18">
        <f t="shared" si="36"/>
        <v>962.98307839813378</v>
      </c>
      <c r="AF50" s="2">
        <f t="shared" si="37"/>
        <v>970.11033465946286</v>
      </c>
      <c r="AG50" s="2">
        <f t="shared" si="38"/>
        <v>976.37183048817531</v>
      </c>
      <c r="AH50" s="18">
        <f t="shared" si="39"/>
        <v>981.79316334994837</v>
      </c>
      <c r="AI50" s="18">
        <f t="shared" si="40"/>
        <v>986.40534542182229</v>
      </c>
      <c r="AJ50" s="2">
        <f t="shared" si="41"/>
        <v>990.24493282851392</v>
      </c>
      <c r="AK50" s="2">
        <f t="shared" si="42"/>
        <v>993.35426344385962</v>
      </c>
      <c r="AL50" s="2">
        <f t="shared" si="43"/>
        <v>995.78187395259749</v>
      </c>
      <c r="AM50" s="2">
        <f t="shared" si="44"/>
        <v>997.58322197571772</v>
      </c>
      <c r="AN50" s="2">
        <f t="shared" si="45"/>
        <v>998.82196196051609</v>
      </c>
      <c r="AO50" s="2">
        <f t="shared" ref="AO50:AO111" si="46">$AO$48-($AO$48*$A13)</f>
        <v>999.57234434498423</v>
      </c>
      <c r="AP50" s="2">
        <f>$AP$49-($AP$49*$A12)</f>
        <v>999.92438713547961</v>
      </c>
      <c r="AQ50" s="14">
        <f>MAX(0,AQ$4-SUM($D50:AP50))</f>
        <v>1000</v>
      </c>
    </row>
    <row r="51" spans="1:57" x14ac:dyDescent="0.25">
      <c r="A51" s="11">
        <f>lifetimes!E49</f>
        <v>0.534748574876861</v>
      </c>
      <c r="B51" s="11"/>
      <c r="C51" s="40">
        <f t="shared" si="8"/>
        <v>41</v>
      </c>
      <c r="D51" s="15">
        <f t="shared" si="9"/>
        <v>116.31285628078476</v>
      </c>
      <c r="E51" s="1">
        <f t="shared" si="10"/>
        <v>243.80321802876318</v>
      </c>
      <c r="F51" s="1">
        <f t="shared" si="11"/>
        <v>382.59858627956896</v>
      </c>
      <c r="G51" s="1">
        <f t="shared" si="12"/>
        <v>532.76494451515282</v>
      </c>
      <c r="H51" s="13">
        <f t="shared" si="13"/>
        <v>555.44378923743466</v>
      </c>
      <c r="I51" s="13">
        <f t="shared" si="14"/>
        <v>578.10365140244721</v>
      </c>
      <c r="J51" s="16">
        <f t="shared" si="15"/>
        <v>600.67944158985222</v>
      </c>
      <c r="K51" s="17">
        <f t="shared" si="16"/>
        <v>623.10576099974367</v>
      </c>
      <c r="L51" s="13">
        <f t="shared" si="17"/>
        <v>645.31735702677724</v>
      </c>
      <c r="M51" s="12">
        <f t="shared" si="18"/>
        <v>667.24958083060778</v>
      </c>
      <c r="N51" s="12">
        <f t="shared" si="19"/>
        <v>688.83884225358327</v>
      </c>
      <c r="O51" s="12">
        <f t="shared" si="20"/>
        <v>710.02305753423184</v>
      </c>
      <c r="P51" s="3">
        <f t="shared" si="21"/>
        <v>730.7420854333127</v>
      </c>
      <c r="Q51" s="3">
        <f t="shared" si="22"/>
        <v>750.93814762504837</v>
      </c>
      <c r="R51" s="3">
        <f t="shared" si="23"/>
        <v>770.55622950605812</v>
      </c>
      <c r="S51" s="3">
        <f t="shared" si="24"/>
        <v>789.54445793385685</v>
      </c>
      <c r="T51" s="3">
        <f t="shared" si="25"/>
        <v>807.85445282069497</v>
      </c>
      <c r="U51" s="3">
        <f t="shared" si="26"/>
        <v>825.44164997190671</v>
      </c>
      <c r="V51" s="3">
        <f t="shared" si="27"/>
        <v>842.26559306585477</v>
      </c>
      <c r="W51" s="2">
        <f t="shared" si="28"/>
        <v>858.29019322074191</v>
      </c>
      <c r="X51" s="2">
        <f t="shared" si="29"/>
        <v>873.48395517883068</v>
      </c>
      <c r="Y51" s="2">
        <f t="shared" si="30"/>
        <v>887.82016975972692</v>
      </c>
      <c r="Z51" s="2">
        <f t="shared" si="31"/>
        <v>901.27707289283148</v>
      </c>
      <c r="AA51" s="2">
        <f t="shared" si="32"/>
        <v>913.83797224097941</v>
      </c>
      <c r="AB51" s="2">
        <f t="shared" si="33"/>
        <v>925.49134318358585</v>
      </c>
      <c r="AC51" s="18">
        <f t="shared" si="34"/>
        <v>936.23089676171173</v>
      </c>
      <c r="AD51" s="2">
        <f t="shared" si="35"/>
        <v>946.0556231317006</v>
      </c>
      <c r="AE51" s="18">
        <f t="shared" si="36"/>
        <v>954.96981518881273</v>
      </c>
      <c r="AF51" s="2">
        <f t="shared" si="37"/>
        <v>962.98307839813378</v>
      </c>
      <c r="AG51" s="2">
        <f t="shared" si="38"/>
        <v>970.11033465946286</v>
      </c>
      <c r="AH51" s="18">
        <f t="shared" si="39"/>
        <v>976.37183048817531</v>
      </c>
      <c r="AI51" s="18">
        <f t="shared" si="40"/>
        <v>981.79316334994121</v>
      </c>
      <c r="AJ51" s="2">
        <f t="shared" si="41"/>
        <v>986.40534542184378</v>
      </c>
      <c r="AK51" s="2">
        <f t="shared" si="42"/>
        <v>990.24493282849232</v>
      </c>
      <c r="AL51" s="2">
        <f t="shared" si="43"/>
        <v>993.35426344387417</v>
      </c>
      <c r="AM51" s="2">
        <f t="shared" si="44"/>
        <v>995.78187395258294</v>
      </c>
      <c r="AN51" s="2">
        <f t="shared" si="45"/>
        <v>997.583221975725</v>
      </c>
      <c r="AO51" s="2">
        <f t="shared" si="46"/>
        <v>998.82196196051609</v>
      </c>
      <c r="AP51" s="2">
        <f t="shared" ref="AP51:AP111" si="47">$AP$49-($AP$49*$A13)</f>
        <v>999.57234434498423</v>
      </c>
      <c r="AQ51" s="2">
        <f>$AQ$50-($AQ$50*$A12)</f>
        <v>999.92438713547961</v>
      </c>
      <c r="AR51" s="14">
        <f>MAX(0,AR$4-SUM($D51:AQ51))</f>
        <v>999.99999999998909</v>
      </c>
    </row>
    <row r="52" spans="1:57" x14ac:dyDescent="0.25">
      <c r="A52" s="11">
        <f>lifetimes!E50</f>
        <v>0.55687408625576951</v>
      </c>
      <c r="B52" s="11"/>
      <c r="C52" s="40">
        <f t="shared" si="8"/>
        <v>42</v>
      </c>
      <c r="D52" s="15">
        <f t="shared" si="9"/>
        <v>110.78147843605763</v>
      </c>
      <c r="E52" s="1">
        <f t="shared" si="10"/>
        <v>232.62571256156951</v>
      </c>
      <c r="F52" s="1">
        <f t="shared" si="11"/>
        <v>365.7048270431448</v>
      </c>
      <c r="G52" s="1">
        <f t="shared" si="12"/>
        <v>510.1314483727586</v>
      </c>
      <c r="H52" s="13">
        <f t="shared" si="13"/>
        <v>532.76494451515282</v>
      </c>
      <c r="I52" s="13">
        <f t="shared" si="14"/>
        <v>555.44378923743488</v>
      </c>
      <c r="J52" s="16">
        <f t="shared" si="15"/>
        <v>578.10365140244653</v>
      </c>
      <c r="K52" s="17">
        <f t="shared" si="16"/>
        <v>600.67944158985279</v>
      </c>
      <c r="L52" s="13">
        <f t="shared" si="17"/>
        <v>623.10576099974423</v>
      </c>
      <c r="M52" s="12">
        <f t="shared" si="18"/>
        <v>645.31735702677611</v>
      </c>
      <c r="N52" s="12">
        <f t="shared" si="19"/>
        <v>667.24958083060835</v>
      </c>
      <c r="O52" s="12">
        <f t="shared" si="20"/>
        <v>688.83884225358327</v>
      </c>
      <c r="P52" s="3">
        <f t="shared" si="21"/>
        <v>710.02305753423184</v>
      </c>
      <c r="Q52" s="3">
        <f t="shared" si="22"/>
        <v>730.7420854333127</v>
      </c>
      <c r="R52" s="3">
        <f t="shared" si="23"/>
        <v>750.93814762504837</v>
      </c>
      <c r="S52" s="3">
        <f t="shared" si="24"/>
        <v>770.55622950605812</v>
      </c>
      <c r="T52" s="3">
        <f t="shared" si="25"/>
        <v>789.54445793385685</v>
      </c>
      <c r="U52" s="3">
        <f t="shared" si="26"/>
        <v>807.85445282069497</v>
      </c>
      <c r="V52" s="3">
        <f t="shared" si="27"/>
        <v>825.44164997190671</v>
      </c>
      <c r="W52" s="2">
        <f t="shared" si="28"/>
        <v>842.26559306585477</v>
      </c>
      <c r="X52" s="2">
        <f t="shared" si="29"/>
        <v>858.29019322074191</v>
      </c>
      <c r="Y52" s="2">
        <f t="shared" si="30"/>
        <v>873.48395517883705</v>
      </c>
      <c r="Z52" s="2">
        <f t="shared" si="31"/>
        <v>887.82016975971396</v>
      </c>
      <c r="AA52" s="2">
        <f t="shared" si="32"/>
        <v>901.27707289283796</v>
      </c>
      <c r="AB52" s="2">
        <f t="shared" si="33"/>
        <v>913.83797224097941</v>
      </c>
      <c r="AC52" s="18">
        <f t="shared" si="34"/>
        <v>925.49134318358585</v>
      </c>
      <c r="AD52" s="2">
        <f t="shared" si="35"/>
        <v>936.23089676171173</v>
      </c>
      <c r="AE52" s="18">
        <f t="shared" si="36"/>
        <v>946.0556231317006</v>
      </c>
      <c r="AF52" s="2">
        <f t="shared" si="37"/>
        <v>954.96981518881273</v>
      </c>
      <c r="AG52" s="2">
        <f t="shared" si="38"/>
        <v>962.98307839813378</v>
      </c>
      <c r="AH52" s="18">
        <f t="shared" si="39"/>
        <v>970.11033465946286</v>
      </c>
      <c r="AI52" s="18">
        <f t="shared" si="40"/>
        <v>976.37183048816826</v>
      </c>
      <c r="AJ52" s="2">
        <f t="shared" si="41"/>
        <v>981.7931633499627</v>
      </c>
      <c r="AK52" s="2">
        <f t="shared" si="42"/>
        <v>986.40534542182229</v>
      </c>
      <c r="AL52" s="2">
        <f t="shared" si="43"/>
        <v>990.24493282850676</v>
      </c>
      <c r="AM52" s="2">
        <f t="shared" si="44"/>
        <v>993.35426344385962</v>
      </c>
      <c r="AN52" s="2">
        <f t="shared" si="45"/>
        <v>995.78187395259022</v>
      </c>
      <c r="AO52" s="2">
        <f t="shared" si="46"/>
        <v>997.583221975725</v>
      </c>
      <c r="AP52" s="2">
        <f t="shared" si="47"/>
        <v>998.82196196051609</v>
      </c>
      <c r="AQ52" s="2">
        <f t="shared" ref="AQ52:AQ111" si="48">$AQ$50-($AQ$50*$A13)</f>
        <v>999.57234434498423</v>
      </c>
      <c r="AR52" s="2">
        <f>$AR$51-($AR$51*$A12)</f>
        <v>999.92438713546869</v>
      </c>
      <c r="AS52" s="14">
        <f>MAX(0,AS$4-SUM($D52:AR52))</f>
        <v>1000.0000000000073</v>
      </c>
    </row>
    <row r="53" spans="1:57" x14ac:dyDescent="0.25">
      <c r="A53" s="11">
        <f>lifetimes!E51</f>
        <v>0.57871299679370625</v>
      </c>
      <c r="B53" s="11"/>
      <c r="C53" s="40">
        <f t="shared" si="8"/>
        <v>43</v>
      </c>
      <c r="D53" s="15">
        <f t="shared" si="9"/>
        <v>105.32175080157344</v>
      </c>
      <c r="E53" s="1">
        <f t="shared" si="10"/>
        <v>221.56295687211525</v>
      </c>
      <c r="F53" s="1">
        <f t="shared" si="11"/>
        <v>348.93856884235424</v>
      </c>
      <c r="G53" s="1">
        <f t="shared" si="12"/>
        <v>487.60643605752637</v>
      </c>
      <c r="H53" s="13">
        <f t="shared" si="13"/>
        <v>510.1314483727586</v>
      </c>
      <c r="I53" s="13">
        <f t="shared" si="14"/>
        <v>532.76494451515305</v>
      </c>
      <c r="J53" s="16">
        <f t="shared" si="15"/>
        <v>555.4437892374342</v>
      </c>
      <c r="K53" s="17">
        <f t="shared" si="16"/>
        <v>578.10365140244699</v>
      </c>
      <c r="L53" s="13">
        <f t="shared" si="17"/>
        <v>600.67944158985324</v>
      </c>
      <c r="M53" s="12">
        <f t="shared" si="18"/>
        <v>623.1057609997431</v>
      </c>
      <c r="N53" s="12">
        <f t="shared" si="19"/>
        <v>645.31735702677656</v>
      </c>
      <c r="O53" s="12">
        <f t="shared" si="20"/>
        <v>667.24958083060835</v>
      </c>
      <c r="P53" s="3">
        <f t="shared" si="21"/>
        <v>688.83884225358327</v>
      </c>
      <c r="Q53" s="3">
        <f t="shared" si="22"/>
        <v>710.02305753423184</v>
      </c>
      <c r="R53" s="3">
        <f t="shared" si="23"/>
        <v>730.7420854333127</v>
      </c>
      <c r="S53" s="3">
        <f t="shared" si="24"/>
        <v>750.93814762504837</v>
      </c>
      <c r="T53" s="3">
        <f t="shared" si="25"/>
        <v>770.55622950605812</v>
      </c>
      <c r="U53" s="3">
        <f t="shared" si="26"/>
        <v>789.54445793385685</v>
      </c>
      <c r="V53" s="3">
        <f t="shared" si="27"/>
        <v>807.85445282069497</v>
      </c>
      <c r="W53" s="2">
        <f t="shared" si="28"/>
        <v>825.44164997190671</v>
      </c>
      <c r="X53" s="2">
        <f t="shared" si="29"/>
        <v>842.26559306585477</v>
      </c>
      <c r="Y53" s="2">
        <f t="shared" si="30"/>
        <v>858.29019322074817</v>
      </c>
      <c r="Z53" s="2">
        <f t="shared" si="31"/>
        <v>873.48395517882432</v>
      </c>
      <c r="AA53" s="2">
        <f t="shared" si="32"/>
        <v>887.82016975972044</v>
      </c>
      <c r="AB53" s="2">
        <f t="shared" si="33"/>
        <v>901.27707289283796</v>
      </c>
      <c r="AC53" s="18">
        <f t="shared" si="34"/>
        <v>913.83797224097941</v>
      </c>
      <c r="AD53" s="2">
        <f t="shared" si="35"/>
        <v>925.49134318358585</v>
      </c>
      <c r="AE53" s="18">
        <f t="shared" si="36"/>
        <v>936.23089676171173</v>
      </c>
      <c r="AF53" s="2">
        <f t="shared" si="37"/>
        <v>946.0556231317006</v>
      </c>
      <c r="AG53" s="2">
        <f t="shared" si="38"/>
        <v>954.96981518881273</v>
      </c>
      <c r="AH53" s="18">
        <f t="shared" si="39"/>
        <v>962.98307839813378</v>
      </c>
      <c r="AI53" s="18">
        <f t="shared" si="40"/>
        <v>970.11033465945582</v>
      </c>
      <c r="AJ53" s="2">
        <f t="shared" si="41"/>
        <v>976.37183048818952</v>
      </c>
      <c r="AK53" s="2">
        <f t="shared" si="42"/>
        <v>981.79316334994121</v>
      </c>
      <c r="AL53" s="2">
        <f t="shared" si="43"/>
        <v>986.40534542183661</v>
      </c>
      <c r="AM53" s="2">
        <f t="shared" si="44"/>
        <v>990.24493282849232</v>
      </c>
      <c r="AN53" s="2">
        <f t="shared" si="45"/>
        <v>993.3542634438669</v>
      </c>
      <c r="AO53" s="2">
        <f t="shared" si="46"/>
        <v>995.78187395259022</v>
      </c>
      <c r="AP53" s="2">
        <f t="shared" si="47"/>
        <v>997.583221975725</v>
      </c>
      <c r="AQ53" s="2">
        <f t="shared" si="48"/>
        <v>998.82196196051609</v>
      </c>
      <c r="AR53" s="2">
        <f t="shared" ref="AR53:AR111" si="49">$AR$51-($AR$51*$A13)</f>
        <v>999.57234434497332</v>
      </c>
      <c r="AS53" s="2">
        <f>$AS$52-($AS$52*$A12)</f>
        <v>999.92438713548688</v>
      </c>
      <c r="AT53" s="14">
        <f>MAX(0,AT$4-SUM($D53:AS53))</f>
        <v>1000</v>
      </c>
    </row>
    <row r="54" spans="1:57" x14ac:dyDescent="0.25">
      <c r="A54" s="11">
        <f>lifetimes!E52</f>
        <v>0.60021095169296923</v>
      </c>
      <c r="B54" s="11"/>
      <c r="C54" s="40">
        <f t="shared" si="8"/>
        <v>44</v>
      </c>
      <c r="D54" s="15">
        <f t="shared" si="9"/>
        <v>99.947262076757681</v>
      </c>
      <c r="E54" s="1">
        <f t="shared" si="10"/>
        <v>210.64350160314689</v>
      </c>
      <c r="F54" s="1">
        <f t="shared" si="11"/>
        <v>332.34443530817288</v>
      </c>
      <c r="G54" s="1">
        <f t="shared" si="12"/>
        <v>465.25142512313903</v>
      </c>
      <c r="H54" s="13">
        <f t="shared" si="13"/>
        <v>487.60643605752637</v>
      </c>
      <c r="I54" s="13">
        <f t="shared" si="14"/>
        <v>510.13144837275883</v>
      </c>
      <c r="J54" s="16">
        <f t="shared" si="15"/>
        <v>532.76494451515237</v>
      </c>
      <c r="K54" s="17">
        <f t="shared" si="16"/>
        <v>555.44378923743466</v>
      </c>
      <c r="L54" s="13">
        <f t="shared" si="17"/>
        <v>578.10365140244755</v>
      </c>
      <c r="M54" s="12">
        <f t="shared" si="18"/>
        <v>600.67944158985222</v>
      </c>
      <c r="N54" s="12">
        <f t="shared" si="19"/>
        <v>623.10576099974367</v>
      </c>
      <c r="O54" s="12">
        <f t="shared" si="20"/>
        <v>645.31735702677656</v>
      </c>
      <c r="P54" s="3">
        <f t="shared" si="21"/>
        <v>667.24958083060835</v>
      </c>
      <c r="Q54" s="3">
        <f t="shared" si="22"/>
        <v>688.83884225358327</v>
      </c>
      <c r="R54" s="3">
        <f t="shared" si="23"/>
        <v>710.02305753423184</v>
      </c>
      <c r="S54" s="3">
        <f t="shared" si="24"/>
        <v>730.7420854333127</v>
      </c>
      <c r="T54" s="3">
        <f t="shared" si="25"/>
        <v>750.93814762504837</v>
      </c>
      <c r="U54" s="3">
        <f t="shared" si="26"/>
        <v>770.55622950605812</v>
      </c>
      <c r="V54" s="3">
        <f t="shared" si="27"/>
        <v>789.54445793385685</v>
      </c>
      <c r="W54" s="2">
        <f t="shared" si="28"/>
        <v>807.85445282069497</v>
      </c>
      <c r="X54" s="2">
        <f t="shared" si="29"/>
        <v>825.44164997190671</v>
      </c>
      <c r="Y54" s="2">
        <f t="shared" si="30"/>
        <v>842.26559306586091</v>
      </c>
      <c r="Z54" s="2">
        <f t="shared" si="31"/>
        <v>858.29019322073577</v>
      </c>
      <c r="AA54" s="2">
        <f t="shared" si="32"/>
        <v>873.48395517883068</v>
      </c>
      <c r="AB54" s="2">
        <f t="shared" si="33"/>
        <v>887.82016975972044</v>
      </c>
      <c r="AC54" s="18">
        <f t="shared" si="34"/>
        <v>901.27707289283796</v>
      </c>
      <c r="AD54" s="2">
        <f t="shared" si="35"/>
        <v>913.83797224097941</v>
      </c>
      <c r="AE54" s="18">
        <f t="shared" si="36"/>
        <v>925.49134318358585</v>
      </c>
      <c r="AF54" s="2">
        <f t="shared" si="37"/>
        <v>936.23089676171173</v>
      </c>
      <c r="AG54" s="2">
        <f t="shared" si="38"/>
        <v>946.0556231317006</v>
      </c>
      <c r="AH54" s="18">
        <f t="shared" si="39"/>
        <v>954.96981518881273</v>
      </c>
      <c r="AI54" s="18">
        <f t="shared" si="40"/>
        <v>962.98307839812674</v>
      </c>
      <c r="AJ54" s="2">
        <f t="shared" si="41"/>
        <v>970.11033465947696</v>
      </c>
      <c r="AK54" s="2">
        <f t="shared" si="42"/>
        <v>976.37183048816826</v>
      </c>
      <c r="AL54" s="2">
        <f t="shared" si="43"/>
        <v>981.79316334995553</v>
      </c>
      <c r="AM54" s="2">
        <f t="shared" si="44"/>
        <v>986.40534542182229</v>
      </c>
      <c r="AN54" s="2">
        <f t="shared" si="45"/>
        <v>990.2449328284996</v>
      </c>
      <c r="AO54" s="2">
        <f t="shared" si="46"/>
        <v>993.3542634438669</v>
      </c>
      <c r="AP54" s="2">
        <f t="shared" si="47"/>
        <v>995.78187395259022</v>
      </c>
      <c r="AQ54" s="2">
        <f t="shared" si="48"/>
        <v>997.583221975725</v>
      </c>
      <c r="AR54" s="2">
        <f t="shared" si="49"/>
        <v>998.82196196050518</v>
      </c>
      <c r="AS54" s="2">
        <f t="shared" ref="AS54:AS111" si="50">$AS$52-($AS$52*$A13)</f>
        <v>999.57234434499151</v>
      </c>
      <c r="AT54" s="2">
        <f>$AT$53-($AT$53*$A12)</f>
        <v>999.92438713547961</v>
      </c>
      <c r="AU54" s="14">
        <f>MAX(0,AU$4-SUM($D54:AT54))</f>
        <v>1000.0000000000073</v>
      </c>
    </row>
    <row r="55" spans="1:57" x14ac:dyDescent="0.25">
      <c r="A55" s="11">
        <f>lifetimes!E53</f>
        <v>0.62131666097298277</v>
      </c>
      <c r="B55" s="11"/>
      <c r="C55" s="40">
        <f t="shared" si="8"/>
        <v>45</v>
      </c>
      <c r="D55" s="15">
        <f t="shared" si="9"/>
        <v>94.670834756754317</v>
      </c>
      <c r="E55" s="1">
        <f t="shared" si="10"/>
        <v>199.89452415351536</v>
      </c>
      <c r="F55" s="1">
        <f t="shared" si="11"/>
        <v>315.96525240472033</v>
      </c>
      <c r="G55" s="1">
        <f t="shared" si="12"/>
        <v>443.1259137442305</v>
      </c>
      <c r="H55" s="13">
        <f t="shared" si="13"/>
        <v>465.25142512313903</v>
      </c>
      <c r="I55" s="13">
        <f t="shared" si="14"/>
        <v>487.60643605752659</v>
      </c>
      <c r="J55" s="16">
        <f t="shared" si="15"/>
        <v>510.13144837275814</v>
      </c>
      <c r="K55" s="17">
        <f t="shared" si="16"/>
        <v>532.76494451515282</v>
      </c>
      <c r="L55" s="13">
        <f t="shared" si="17"/>
        <v>555.44378923743511</v>
      </c>
      <c r="M55" s="12">
        <f t="shared" si="18"/>
        <v>578.10365140244653</v>
      </c>
      <c r="N55" s="12">
        <f t="shared" si="19"/>
        <v>600.67944158985279</v>
      </c>
      <c r="O55" s="12">
        <f t="shared" si="20"/>
        <v>623.10576099974367</v>
      </c>
      <c r="P55" s="3">
        <f t="shared" si="21"/>
        <v>645.31735702677656</v>
      </c>
      <c r="Q55" s="3">
        <f t="shared" si="22"/>
        <v>667.24958083060835</v>
      </c>
      <c r="R55" s="3">
        <f t="shared" si="23"/>
        <v>688.83884225358327</v>
      </c>
      <c r="S55" s="3">
        <f t="shared" si="24"/>
        <v>710.02305753423184</v>
      </c>
      <c r="T55" s="3">
        <f t="shared" si="25"/>
        <v>730.7420854333127</v>
      </c>
      <c r="U55" s="3">
        <f t="shared" si="26"/>
        <v>750.93814762504837</v>
      </c>
      <c r="V55" s="3">
        <f t="shared" si="27"/>
        <v>770.55622950605812</v>
      </c>
      <c r="W55" s="2">
        <f t="shared" si="28"/>
        <v>789.54445793385685</v>
      </c>
      <c r="X55" s="2">
        <f t="shared" si="29"/>
        <v>807.85445282069497</v>
      </c>
      <c r="Y55" s="2">
        <f t="shared" si="30"/>
        <v>825.44164997191274</v>
      </c>
      <c r="Z55" s="2">
        <f t="shared" si="31"/>
        <v>842.26559306584863</v>
      </c>
      <c r="AA55" s="2">
        <f t="shared" si="32"/>
        <v>858.29019322074191</v>
      </c>
      <c r="AB55" s="2">
        <f t="shared" si="33"/>
        <v>873.48395517883068</v>
      </c>
      <c r="AC55" s="18">
        <f t="shared" si="34"/>
        <v>887.82016975972044</v>
      </c>
      <c r="AD55" s="2">
        <f t="shared" si="35"/>
        <v>901.27707289283796</v>
      </c>
      <c r="AE55" s="18">
        <f t="shared" si="36"/>
        <v>913.83797224097941</v>
      </c>
      <c r="AF55" s="2">
        <f t="shared" si="37"/>
        <v>925.49134318358585</v>
      </c>
      <c r="AG55" s="2">
        <f t="shared" si="38"/>
        <v>936.23089676171173</v>
      </c>
      <c r="AH55" s="18">
        <f t="shared" si="39"/>
        <v>946.0556231317006</v>
      </c>
      <c r="AI55" s="18">
        <f t="shared" si="40"/>
        <v>954.9698151888058</v>
      </c>
      <c r="AJ55" s="2">
        <f t="shared" si="41"/>
        <v>962.98307839814777</v>
      </c>
      <c r="AK55" s="2">
        <f t="shared" si="42"/>
        <v>970.11033465945582</v>
      </c>
      <c r="AL55" s="2">
        <f t="shared" si="43"/>
        <v>976.37183048818247</v>
      </c>
      <c r="AM55" s="2">
        <f t="shared" si="44"/>
        <v>981.79316334994121</v>
      </c>
      <c r="AN55" s="2">
        <f t="shared" si="45"/>
        <v>986.40534542182945</v>
      </c>
      <c r="AO55" s="2">
        <f t="shared" si="46"/>
        <v>990.2449328284996</v>
      </c>
      <c r="AP55" s="2">
        <f t="shared" si="47"/>
        <v>993.3542634438669</v>
      </c>
      <c r="AQ55" s="2">
        <f t="shared" si="48"/>
        <v>995.78187395259022</v>
      </c>
      <c r="AR55" s="2">
        <f t="shared" si="49"/>
        <v>997.58322197571408</v>
      </c>
      <c r="AS55" s="2">
        <f t="shared" si="50"/>
        <v>998.82196196052337</v>
      </c>
      <c r="AT55" s="2">
        <f t="shared" ref="AT55:AT111" si="51">$AT$53-($AT$53*$A13)</f>
        <v>999.57234434498423</v>
      </c>
      <c r="AU55" s="2">
        <f>$AU$54-($AU$54*$A12)</f>
        <v>999.92438713548688</v>
      </c>
      <c r="AV55" s="14">
        <f>MAX(0,AV$4-SUM($D55:AU55))</f>
        <v>999.99999999998545</v>
      </c>
    </row>
    <row r="56" spans="1:57" x14ac:dyDescent="0.25">
      <c r="A56" s="11">
        <f>lifetimes!E54</f>
        <v>0.64198218360111414</v>
      </c>
      <c r="B56" s="11"/>
      <c r="C56" s="40">
        <f t="shared" si="8"/>
        <v>46</v>
      </c>
      <c r="D56" s="15">
        <f t="shared" si="9"/>
        <v>89.504454099721471</v>
      </c>
      <c r="E56" s="1">
        <f t="shared" si="10"/>
        <v>189.34166951350863</v>
      </c>
      <c r="F56" s="1">
        <f t="shared" si="11"/>
        <v>299.8417862302731</v>
      </c>
      <c r="G56" s="1">
        <f t="shared" si="12"/>
        <v>421.28700320629378</v>
      </c>
      <c r="H56" s="13">
        <f t="shared" si="13"/>
        <v>443.1259137442305</v>
      </c>
      <c r="I56" s="13">
        <f t="shared" si="14"/>
        <v>465.25142512313926</v>
      </c>
      <c r="J56" s="16">
        <f t="shared" si="15"/>
        <v>487.60643605752591</v>
      </c>
      <c r="K56" s="17">
        <f t="shared" si="16"/>
        <v>510.1314483727586</v>
      </c>
      <c r="L56" s="13">
        <f t="shared" si="17"/>
        <v>532.76494451515339</v>
      </c>
      <c r="M56" s="12">
        <f t="shared" si="18"/>
        <v>555.4437892374342</v>
      </c>
      <c r="N56" s="12">
        <f t="shared" si="19"/>
        <v>578.10365140244699</v>
      </c>
      <c r="O56" s="12">
        <f t="shared" si="20"/>
        <v>600.67944158985279</v>
      </c>
      <c r="P56" s="3">
        <f t="shared" si="21"/>
        <v>623.10576099974367</v>
      </c>
      <c r="Q56" s="3">
        <f t="shared" si="22"/>
        <v>645.31735702677656</v>
      </c>
      <c r="R56" s="3">
        <f t="shared" si="23"/>
        <v>667.24958083060835</v>
      </c>
      <c r="S56" s="3">
        <f t="shared" si="24"/>
        <v>688.83884225358327</v>
      </c>
      <c r="T56" s="3">
        <f t="shared" si="25"/>
        <v>710.02305753423184</v>
      </c>
      <c r="U56" s="3">
        <f t="shared" si="26"/>
        <v>730.7420854333127</v>
      </c>
      <c r="V56" s="3">
        <f t="shared" si="27"/>
        <v>750.93814762504837</v>
      </c>
      <c r="W56" s="2">
        <f t="shared" si="28"/>
        <v>770.55622950605812</v>
      </c>
      <c r="X56" s="2">
        <f t="shared" si="29"/>
        <v>789.54445793385685</v>
      </c>
      <c r="Y56" s="2">
        <f t="shared" si="30"/>
        <v>807.85445282070089</v>
      </c>
      <c r="Z56" s="2">
        <f t="shared" si="31"/>
        <v>825.44164997190069</v>
      </c>
      <c r="AA56" s="2">
        <f t="shared" si="32"/>
        <v>842.26559306585477</v>
      </c>
      <c r="AB56" s="2">
        <f t="shared" si="33"/>
        <v>858.29019322074191</v>
      </c>
      <c r="AC56" s="18">
        <f t="shared" si="34"/>
        <v>873.48395517883068</v>
      </c>
      <c r="AD56" s="2">
        <f t="shared" si="35"/>
        <v>887.82016975972044</v>
      </c>
      <c r="AE56" s="18">
        <f t="shared" si="36"/>
        <v>901.27707289283796</v>
      </c>
      <c r="AF56" s="2">
        <f t="shared" si="37"/>
        <v>913.83797224097941</v>
      </c>
      <c r="AG56" s="2">
        <f t="shared" si="38"/>
        <v>925.49134318358585</v>
      </c>
      <c r="AH56" s="18">
        <f t="shared" si="39"/>
        <v>936.23089676171173</v>
      </c>
      <c r="AI56" s="18">
        <f t="shared" si="40"/>
        <v>946.05562313169366</v>
      </c>
      <c r="AJ56" s="2">
        <f t="shared" si="41"/>
        <v>954.9698151888266</v>
      </c>
      <c r="AK56" s="2">
        <f t="shared" si="42"/>
        <v>962.98307839812674</v>
      </c>
      <c r="AL56" s="2">
        <f t="shared" si="43"/>
        <v>970.11033465946991</v>
      </c>
      <c r="AM56" s="2">
        <f t="shared" si="44"/>
        <v>976.37183048816826</v>
      </c>
      <c r="AN56" s="2">
        <f t="shared" si="45"/>
        <v>981.79316334994837</v>
      </c>
      <c r="AO56" s="2">
        <f t="shared" si="46"/>
        <v>986.40534542182945</v>
      </c>
      <c r="AP56" s="2">
        <f t="shared" si="47"/>
        <v>990.2449328284996</v>
      </c>
      <c r="AQ56" s="2">
        <f t="shared" si="48"/>
        <v>993.3542634438669</v>
      </c>
      <c r="AR56" s="2">
        <f t="shared" si="49"/>
        <v>995.7818739525793</v>
      </c>
      <c r="AS56" s="2">
        <f t="shared" si="50"/>
        <v>997.58322197573227</v>
      </c>
      <c r="AT56" s="2">
        <f t="shared" si="51"/>
        <v>998.82196196051609</v>
      </c>
      <c r="AU56" s="2">
        <f t="shared" ref="AU56:AU111" si="52">$AU$54-($AU$54*$A13)</f>
        <v>999.57234434499151</v>
      </c>
      <c r="AV56" s="2">
        <f>$AV$55-($AV$55*$A12)</f>
        <v>999.92438713546505</v>
      </c>
      <c r="AW56" s="14">
        <f>MAX(0,AW$4-SUM($D56:AV56))</f>
        <v>1000.0000000000146</v>
      </c>
    </row>
    <row r="57" spans="1:57" x14ac:dyDescent="0.25">
      <c r="A57" s="11">
        <f>lifetimes!E55</f>
        <v>0.66216317496711508</v>
      </c>
      <c r="B57" s="11"/>
      <c r="C57" s="40">
        <f t="shared" si="8"/>
        <v>47</v>
      </c>
      <c r="D57" s="15">
        <f t="shared" si="9"/>
        <v>84.459206258221229</v>
      </c>
      <c r="E57" s="1">
        <f t="shared" si="10"/>
        <v>179.00890819944294</v>
      </c>
      <c r="F57" s="1">
        <f t="shared" si="11"/>
        <v>284.01250427026292</v>
      </c>
      <c r="G57" s="1">
        <f t="shared" si="12"/>
        <v>399.78904830703073</v>
      </c>
      <c r="H57" s="13">
        <f t="shared" si="13"/>
        <v>421.28700320629378</v>
      </c>
      <c r="I57" s="13">
        <f t="shared" si="14"/>
        <v>443.12591374423073</v>
      </c>
      <c r="J57" s="16">
        <f t="shared" si="15"/>
        <v>465.25142512313857</v>
      </c>
      <c r="K57" s="17">
        <f t="shared" si="16"/>
        <v>487.60643605752637</v>
      </c>
      <c r="L57" s="13">
        <f t="shared" si="17"/>
        <v>510.13144837275905</v>
      </c>
      <c r="M57" s="12">
        <f t="shared" si="18"/>
        <v>532.76494451515237</v>
      </c>
      <c r="N57" s="12">
        <f t="shared" si="19"/>
        <v>555.44378923743466</v>
      </c>
      <c r="O57" s="12">
        <f t="shared" si="20"/>
        <v>578.10365140244699</v>
      </c>
      <c r="P57" s="3">
        <f t="shared" si="21"/>
        <v>600.67944158985279</v>
      </c>
      <c r="Q57" s="3">
        <f t="shared" si="22"/>
        <v>623.10576099974367</v>
      </c>
      <c r="R57" s="3">
        <f t="shared" si="23"/>
        <v>645.31735702677656</v>
      </c>
      <c r="S57" s="3">
        <f t="shared" si="24"/>
        <v>667.24958083060835</v>
      </c>
      <c r="T57" s="3">
        <f t="shared" si="25"/>
        <v>688.83884225358327</v>
      </c>
      <c r="U57" s="3">
        <f t="shared" si="26"/>
        <v>710.02305753423184</v>
      </c>
      <c r="V57" s="3">
        <f t="shared" si="27"/>
        <v>730.7420854333127</v>
      </c>
      <c r="W57" s="2">
        <f t="shared" si="28"/>
        <v>750.93814762504837</v>
      </c>
      <c r="X57" s="2">
        <f t="shared" si="29"/>
        <v>770.55622950605812</v>
      </c>
      <c r="Y57" s="2">
        <f t="shared" si="30"/>
        <v>789.54445793386253</v>
      </c>
      <c r="Z57" s="2">
        <f t="shared" si="31"/>
        <v>807.85445282068918</v>
      </c>
      <c r="AA57" s="2">
        <f t="shared" si="32"/>
        <v>825.44164997190671</v>
      </c>
      <c r="AB57" s="2">
        <f t="shared" si="33"/>
        <v>842.26559306585477</v>
      </c>
      <c r="AC57" s="18">
        <f t="shared" si="34"/>
        <v>858.29019322074191</v>
      </c>
      <c r="AD57" s="2">
        <f t="shared" si="35"/>
        <v>873.48395517883068</v>
      </c>
      <c r="AE57" s="18">
        <f t="shared" si="36"/>
        <v>887.82016975972044</v>
      </c>
      <c r="AF57" s="2">
        <f t="shared" si="37"/>
        <v>901.27707289283796</v>
      </c>
      <c r="AG57" s="2">
        <f t="shared" si="38"/>
        <v>913.83797224097941</v>
      </c>
      <c r="AH57" s="18">
        <f t="shared" si="39"/>
        <v>925.49134318358585</v>
      </c>
      <c r="AI57" s="18">
        <f t="shared" si="40"/>
        <v>936.23089676170503</v>
      </c>
      <c r="AJ57" s="2">
        <f t="shared" si="41"/>
        <v>946.05562313171436</v>
      </c>
      <c r="AK57" s="2">
        <f t="shared" si="42"/>
        <v>954.9698151888058</v>
      </c>
      <c r="AL57" s="2">
        <f t="shared" si="43"/>
        <v>962.98307839814083</v>
      </c>
      <c r="AM57" s="2">
        <f t="shared" si="44"/>
        <v>970.11033465945582</v>
      </c>
      <c r="AN57" s="2">
        <f t="shared" si="45"/>
        <v>976.37183048817531</v>
      </c>
      <c r="AO57" s="2">
        <f t="shared" si="46"/>
        <v>981.79316334994837</v>
      </c>
      <c r="AP57" s="2">
        <f t="shared" si="47"/>
        <v>986.40534542182945</v>
      </c>
      <c r="AQ57" s="2">
        <f t="shared" si="48"/>
        <v>990.2449328284996</v>
      </c>
      <c r="AR57" s="2">
        <f t="shared" si="49"/>
        <v>993.3542634438561</v>
      </c>
      <c r="AS57" s="2">
        <f t="shared" si="50"/>
        <v>995.78187395259749</v>
      </c>
      <c r="AT57" s="2">
        <f t="shared" si="51"/>
        <v>997.583221975725</v>
      </c>
      <c r="AU57" s="2">
        <f t="shared" si="52"/>
        <v>998.82196196052337</v>
      </c>
      <c r="AV57" s="2">
        <f t="shared" ref="AV57:AV111" si="53">$AV$55-($AV$55*$A13)</f>
        <v>999.57234434496968</v>
      </c>
      <c r="AW57" s="2">
        <f>$AW$56-($AW$56*$A12)</f>
        <v>999.92438713549416</v>
      </c>
      <c r="AX57" s="14">
        <f>MAX(0,AX$4-SUM($D57:AW57))</f>
        <v>999.99999999999272</v>
      </c>
    </row>
    <row r="58" spans="1:57" x14ac:dyDescent="0.25">
      <c r="A58" s="11">
        <f>lifetimes!E56</f>
        <v>0.68181909574884725</v>
      </c>
      <c r="B58" s="11"/>
      <c r="C58" s="40">
        <f t="shared" si="8"/>
        <v>48</v>
      </c>
      <c r="D58" s="15">
        <f t="shared" si="9"/>
        <v>79.545226062788174</v>
      </c>
      <c r="E58" s="1">
        <f t="shared" si="10"/>
        <v>168.91841251644246</v>
      </c>
      <c r="F58" s="1">
        <f t="shared" si="11"/>
        <v>268.51336229916438</v>
      </c>
      <c r="G58" s="1">
        <f t="shared" si="12"/>
        <v>378.68333902701727</v>
      </c>
      <c r="H58" s="13">
        <f t="shared" si="13"/>
        <v>399.78904830703073</v>
      </c>
      <c r="I58" s="13">
        <f t="shared" si="14"/>
        <v>421.28700320629389</v>
      </c>
      <c r="J58" s="16">
        <f t="shared" si="15"/>
        <v>443.12591374423005</v>
      </c>
      <c r="K58" s="17">
        <f t="shared" si="16"/>
        <v>465.25142512313903</v>
      </c>
      <c r="L58" s="13">
        <f t="shared" si="17"/>
        <v>487.60643605752682</v>
      </c>
      <c r="M58" s="12">
        <f t="shared" si="18"/>
        <v>510.13144837275814</v>
      </c>
      <c r="N58" s="12">
        <f t="shared" si="19"/>
        <v>532.76494451515282</v>
      </c>
      <c r="O58" s="12">
        <f t="shared" si="20"/>
        <v>555.44378923743466</v>
      </c>
      <c r="P58" s="3">
        <f t="shared" si="21"/>
        <v>578.10365140244699</v>
      </c>
      <c r="Q58" s="3">
        <f t="shared" si="22"/>
        <v>600.67944158985279</v>
      </c>
      <c r="R58" s="3">
        <f t="shared" si="23"/>
        <v>623.10576099974367</v>
      </c>
      <c r="S58" s="3">
        <f t="shared" si="24"/>
        <v>645.31735702677656</v>
      </c>
      <c r="T58" s="3">
        <f t="shared" si="25"/>
        <v>667.24958083060835</v>
      </c>
      <c r="U58" s="3">
        <f t="shared" si="26"/>
        <v>688.83884225358327</v>
      </c>
      <c r="V58" s="3">
        <f t="shared" si="27"/>
        <v>710.02305753423184</v>
      </c>
      <c r="W58" s="2">
        <f t="shared" si="28"/>
        <v>730.7420854333127</v>
      </c>
      <c r="X58" s="2">
        <f t="shared" si="29"/>
        <v>750.93814762504837</v>
      </c>
      <c r="Y58" s="2">
        <f t="shared" si="30"/>
        <v>770.55622950606369</v>
      </c>
      <c r="Z58" s="2">
        <f t="shared" si="31"/>
        <v>789.54445793385116</v>
      </c>
      <c r="AA58" s="2">
        <f t="shared" si="32"/>
        <v>807.85445282069497</v>
      </c>
      <c r="AB58" s="2">
        <f t="shared" si="33"/>
        <v>825.44164997190671</v>
      </c>
      <c r="AC58" s="18">
        <f t="shared" si="34"/>
        <v>842.26559306585477</v>
      </c>
      <c r="AD58" s="2">
        <f t="shared" si="35"/>
        <v>858.29019322074191</v>
      </c>
      <c r="AE58" s="18">
        <f t="shared" si="36"/>
        <v>873.48395517883068</v>
      </c>
      <c r="AF58" s="2">
        <f t="shared" si="37"/>
        <v>887.82016975972044</v>
      </c>
      <c r="AG58" s="2">
        <f t="shared" si="38"/>
        <v>901.27707289283796</v>
      </c>
      <c r="AH58" s="18">
        <f t="shared" si="39"/>
        <v>913.83797224097941</v>
      </c>
      <c r="AI58" s="18">
        <f t="shared" si="40"/>
        <v>925.49134318357915</v>
      </c>
      <c r="AJ58" s="2">
        <f t="shared" si="41"/>
        <v>936.23089676172538</v>
      </c>
      <c r="AK58" s="2">
        <f t="shared" si="42"/>
        <v>946.05562313169366</v>
      </c>
      <c r="AL58" s="2">
        <f t="shared" si="43"/>
        <v>954.96981518881967</v>
      </c>
      <c r="AM58" s="2">
        <f t="shared" si="44"/>
        <v>962.98307839812674</v>
      </c>
      <c r="AN58" s="2">
        <f t="shared" si="45"/>
        <v>970.11033465946286</v>
      </c>
      <c r="AO58" s="2">
        <f t="shared" si="46"/>
        <v>976.37183048817531</v>
      </c>
      <c r="AP58" s="2">
        <f t="shared" si="47"/>
        <v>981.79316334994837</v>
      </c>
      <c r="AQ58" s="2">
        <f t="shared" si="48"/>
        <v>986.40534542182945</v>
      </c>
      <c r="AR58" s="2">
        <f t="shared" si="49"/>
        <v>990.2449328284888</v>
      </c>
      <c r="AS58" s="2">
        <f t="shared" si="50"/>
        <v>993.35426344387417</v>
      </c>
      <c r="AT58" s="2">
        <f t="shared" si="51"/>
        <v>995.78187395259022</v>
      </c>
      <c r="AU58" s="2">
        <f t="shared" si="52"/>
        <v>997.58322197573227</v>
      </c>
      <c r="AV58" s="2">
        <f t="shared" si="53"/>
        <v>998.82196196050154</v>
      </c>
      <c r="AW58" s="2">
        <f t="shared" ref="AW58:AW111" si="54">$AW$56-($AW$56*$A13)</f>
        <v>999.57234434499878</v>
      </c>
      <c r="AX58" s="2">
        <f>$AX$57-($AX$57*$A12)</f>
        <v>999.92438713547233</v>
      </c>
      <c r="AY58" s="14">
        <f>MAX(0,AY$4-SUM($D58:AX58))</f>
        <v>1000</v>
      </c>
    </row>
    <row r="59" spans="1:57" x14ac:dyDescent="0.25">
      <c r="A59" s="11">
        <f>lifetimes!E57</f>
        <v>0.7009133807474468</v>
      </c>
      <c r="B59" s="11"/>
      <c r="C59" s="40">
        <f t="shared" si="8"/>
        <v>49</v>
      </c>
      <c r="D59" s="15">
        <f t="shared" si="9"/>
        <v>74.771654813138298</v>
      </c>
      <c r="E59" s="1">
        <f t="shared" si="10"/>
        <v>159.09045212557635</v>
      </c>
      <c r="F59" s="1">
        <f t="shared" si="11"/>
        <v>253.37761877466369</v>
      </c>
      <c r="G59" s="1">
        <f t="shared" si="12"/>
        <v>358.01781639888588</v>
      </c>
      <c r="H59" s="13">
        <f t="shared" si="13"/>
        <v>378.68333902701727</v>
      </c>
      <c r="I59" s="13">
        <f t="shared" si="14"/>
        <v>399.78904830703095</v>
      </c>
      <c r="J59" s="16">
        <f t="shared" si="15"/>
        <v>421.28700320629332</v>
      </c>
      <c r="K59" s="17">
        <f t="shared" si="16"/>
        <v>443.1259137442305</v>
      </c>
      <c r="L59" s="13">
        <f t="shared" si="17"/>
        <v>465.25142512313937</v>
      </c>
      <c r="M59" s="12">
        <f t="shared" si="18"/>
        <v>487.60643605752591</v>
      </c>
      <c r="N59" s="12">
        <f t="shared" si="19"/>
        <v>510.1314483727586</v>
      </c>
      <c r="O59" s="12">
        <f t="shared" si="20"/>
        <v>532.76494451515282</v>
      </c>
      <c r="P59" s="3">
        <f t="shared" si="21"/>
        <v>555.44378923743466</v>
      </c>
      <c r="Q59" s="3">
        <f t="shared" si="22"/>
        <v>578.10365140244699</v>
      </c>
      <c r="R59" s="3">
        <f t="shared" si="23"/>
        <v>600.67944158985279</v>
      </c>
      <c r="S59" s="3">
        <f t="shared" si="24"/>
        <v>623.10576099974367</v>
      </c>
      <c r="T59" s="3">
        <f t="shared" si="25"/>
        <v>645.31735702677656</v>
      </c>
      <c r="U59" s="3">
        <f t="shared" si="26"/>
        <v>667.24958083060835</v>
      </c>
      <c r="V59" s="3">
        <f t="shared" si="27"/>
        <v>688.83884225358327</v>
      </c>
      <c r="W59" s="2">
        <f t="shared" si="28"/>
        <v>710.02305753423184</v>
      </c>
      <c r="X59" s="2">
        <f t="shared" si="29"/>
        <v>730.7420854333127</v>
      </c>
      <c r="Y59" s="2">
        <f t="shared" si="30"/>
        <v>750.93814762505383</v>
      </c>
      <c r="Z59" s="2">
        <f t="shared" si="31"/>
        <v>770.55622950605243</v>
      </c>
      <c r="AA59" s="2">
        <f t="shared" si="32"/>
        <v>789.54445793385685</v>
      </c>
      <c r="AB59" s="2">
        <f t="shared" si="33"/>
        <v>807.85445282069497</v>
      </c>
      <c r="AC59" s="18">
        <f t="shared" si="34"/>
        <v>825.44164997190671</v>
      </c>
      <c r="AD59" s="2">
        <f t="shared" si="35"/>
        <v>842.26559306585477</v>
      </c>
      <c r="AE59" s="18">
        <f t="shared" si="36"/>
        <v>858.29019322074191</v>
      </c>
      <c r="AF59" s="2">
        <f t="shared" si="37"/>
        <v>873.48395517883068</v>
      </c>
      <c r="AG59" s="2">
        <f t="shared" si="38"/>
        <v>887.82016975972044</v>
      </c>
      <c r="AH59" s="18">
        <f t="shared" si="39"/>
        <v>901.27707289283796</v>
      </c>
      <c r="AI59" s="18">
        <f t="shared" si="40"/>
        <v>913.8379722409727</v>
      </c>
      <c r="AJ59" s="2">
        <f t="shared" si="41"/>
        <v>925.49134318359927</v>
      </c>
      <c r="AK59" s="2">
        <f t="shared" si="42"/>
        <v>936.23089676170503</v>
      </c>
      <c r="AL59" s="2">
        <f t="shared" si="43"/>
        <v>946.05562313170742</v>
      </c>
      <c r="AM59" s="2">
        <f t="shared" si="44"/>
        <v>954.9698151888058</v>
      </c>
      <c r="AN59" s="2">
        <f t="shared" si="45"/>
        <v>962.98307839813378</v>
      </c>
      <c r="AO59" s="2">
        <f t="shared" si="46"/>
        <v>970.11033465946286</v>
      </c>
      <c r="AP59" s="2">
        <f t="shared" si="47"/>
        <v>976.37183048817531</v>
      </c>
      <c r="AQ59" s="2">
        <f t="shared" si="48"/>
        <v>981.79316334994837</v>
      </c>
      <c r="AR59" s="2">
        <f t="shared" si="49"/>
        <v>986.40534542181865</v>
      </c>
      <c r="AS59" s="2">
        <f t="shared" si="50"/>
        <v>990.24493282850676</v>
      </c>
      <c r="AT59" s="2">
        <f t="shared" si="51"/>
        <v>993.3542634438669</v>
      </c>
      <c r="AU59" s="2">
        <f t="shared" si="52"/>
        <v>995.78187395259749</v>
      </c>
      <c r="AV59" s="2">
        <f t="shared" si="53"/>
        <v>997.58322197571056</v>
      </c>
      <c r="AW59" s="2">
        <f t="shared" si="54"/>
        <v>998.82196196053064</v>
      </c>
      <c r="AX59" s="2">
        <f t="shared" ref="AX59:AX111" si="55">$AX$57-($AX$57*$A13)</f>
        <v>999.57234434497695</v>
      </c>
      <c r="AY59" s="2">
        <f>$AY$58-($AY$58*$A12)</f>
        <v>999.92438713547961</v>
      </c>
      <c r="AZ59" s="14">
        <f>MAX(0,AZ$4-SUM($D59:AY59))</f>
        <v>1000.0000000000073</v>
      </c>
    </row>
    <row r="60" spans="1:57" x14ac:dyDescent="0.25">
      <c r="A60" s="11">
        <f>lifetimes!E58</f>
        <v>0.71941356681593738</v>
      </c>
      <c r="B60" s="11"/>
      <c r="C60" s="40">
        <f t="shared" si="8"/>
        <v>50</v>
      </c>
      <c r="D60" s="15">
        <f t="shared" si="9"/>
        <v>70.146608296015643</v>
      </c>
      <c r="E60" s="1">
        <f t="shared" si="10"/>
        <v>149.5433096262766</v>
      </c>
      <c r="F60" s="1">
        <f t="shared" si="11"/>
        <v>238.63567818836458</v>
      </c>
      <c r="G60" s="1">
        <f t="shared" si="12"/>
        <v>337.83682503288492</v>
      </c>
      <c r="H60" s="13">
        <f t="shared" si="13"/>
        <v>358.01781639888588</v>
      </c>
      <c r="I60" s="13">
        <f t="shared" si="14"/>
        <v>378.68333902701738</v>
      </c>
      <c r="J60" s="16">
        <f t="shared" si="15"/>
        <v>399.78904830703038</v>
      </c>
      <c r="K60" s="17">
        <f t="shared" si="16"/>
        <v>421.28700320629378</v>
      </c>
      <c r="L60" s="13">
        <f t="shared" si="17"/>
        <v>443.12591374423084</v>
      </c>
      <c r="M60" s="12">
        <f t="shared" si="18"/>
        <v>465.25142512313857</v>
      </c>
      <c r="N60" s="12">
        <f t="shared" si="19"/>
        <v>487.60643605752637</v>
      </c>
      <c r="O60" s="12">
        <f t="shared" si="20"/>
        <v>510.1314483727586</v>
      </c>
      <c r="P60" s="3">
        <f t="shared" si="21"/>
        <v>532.76494451515282</v>
      </c>
      <c r="Q60" s="3">
        <f t="shared" si="22"/>
        <v>555.44378923743466</v>
      </c>
      <c r="R60" s="3">
        <f t="shared" si="23"/>
        <v>578.10365140244699</v>
      </c>
      <c r="S60" s="3">
        <f t="shared" si="24"/>
        <v>600.67944158985279</v>
      </c>
      <c r="T60" s="3">
        <f t="shared" si="25"/>
        <v>623.10576099974367</v>
      </c>
      <c r="U60" s="3">
        <f t="shared" si="26"/>
        <v>645.31735702677656</v>
      </c>
      <c r="V60" s="3">
        <f t="shared" si="27"/>
        <v>667.24958083060835</v>
      </c>
      <c r="W60" s="2">
        <f t="shared" si="28"/>
        <v>688.83884225358327</v>
      </c>
      <c r="X60" s="2">
        <f t="shared" si="29"/>
        <v>710.02305753423184</v>
      </c>
      <c r="Y60" s="2">
        <f t="shared" si="30"/>
        <v>730.74208543331815</v>
      </c>
      <c r="Z60" s="2">
        <f t="shared" si="31"/>
        <v>750.93814762504292</v>
      </c>
      <c r="AA60" s="2">
        <f t="shared" si="32"/>
        <v>770.55622950605812</v>
      </c>
      <c r="AB60" s="2">
        <f t="shared" si="33"/>
        <v>789.54445793385685</v>
      </c>
      <c r="AC60" s="18">
        <f t="shared" si="34"/>
        <v>807.85445282069497</v>
      </c>
      <c r="AD60" s="2">
        <f t="shared" si="35"/>
        <v>825.44164997190671</v>
      </c>
      <c r="AE60" s="18">
        <f t="shared" si="36"/>
        <v>842.26559306585477</v>
      </c>
      <c r="AF60" s="2">
        <f t="shared" si="37"/>
        <v>858.29019322074191</v>
      </c>
      <c r="AG60" s="2">
        <f t="shared" si="38"/>
        <v>873.48395517883068</v>
      </c>
      <c r="AH60" s="18">
        <f t="shared" si="39"/>
        <v>887.82016975972044</v>
      </c>
      <c r="AI60" s="18">
        <f t="shared" si="40"/>
        <v>901.27707289283148</v>
      </c>
      <c r="AJ60" s="2">
        <f t="shared" si="41"/>
        <v>913.83797224099271</v>
      </c>
      <c r="AK60" s="2">
        <f t="shared" si="42"/>
        <v>925.49134318357915</v>
      </c>
      <c r="AL60" s="2">
        <f t="shared" si="43"/>
        <v>936.23089676171855</v>
      </c>
      <c r="AM60" s="2">
        <f t="shared" si="44"/>
        <v>946.05562313169366</v>
      </c>
      <c r="AN60" s="2">
        <f t="shared" si="45"/>
        <v>954.96981518881273</v>
      </c>
      <c r="AO60" s="2">
        <f t="shared" si="46"/>
        <v>962.98307839813378</v>
      </c>
      <c r="AP60" s="2">
        <f t="shared" si="47"/>
        <v>970.11033465946286</v>
      </c>
      <c r="AQ60" s="2">
        <f t="shared" si="48"/>
        <v>976.37183048817531</v>
      </c>
      <c r="AR60" s="2">
        <f t="shared" si="49"/>
        <v>981.79316334993769</v>
      </c>
      <c r="AS60" s="2">
        <f t="shared" si="50"/>
        <v>986.40534542183661</v>
      </c>
      <c r="AT60" s="2">
        <f t="shared" si="51"/>
        <v>990.2449328284996</v>
      </c>
      <c r="AU60" s="2">
        <f t="shared" si="52"/>
        <v>993.35426344387417</v>
      </c>
      <c r="AV60" s="2">
        <f t="shared" si="53"/>
        <v>995.78187395257578</v>
      </c>
      <c r="AW60" s="2">
        <f t="shared" si="54"/>
        <v>997.58322197573955</v>
      </c>
      <c r="AX60" s="2">
        <f t="shared" si="55"/>
        <v>998.82196196050882</v>
      </c>
      <c r="AY60" s="2">
        <f t="shared" ref="AY60:AY111" si="56">$AY$58-($AY$58*$A13)</f>
        <v>999.57234434498423</v>
      </c>
      <c r="AZ60" s="2">
        <f>$AZ$59-($AZ$59*$A12)</f>
        <v>999.92438713548688</v>
      </c>
      <c r="BA60" s="14">
        <f>MAX(0,BA$4-SUM($D60:AZ60))</f>
        <v>1000</v>
      </c>
    </row>
    <row r="61" spans="1:57" x14ac:dyDescent="0.25">
      <c r="A61" s="11">
        <f>lifetimes!E59</f>
        <v>0.73729137955669355</v>
      </c>
      <c r="B61" s="11"/>
      <c r="C61" s="40">
        <f t="shared" si="8"/>
        <v>51</v>
      </c>
      <c r="D61" s="15">
        <f t="shared" si="9"/>
        <v>65.677155110826618</v>
      </c>
      <c r="E61" s="1">
        <f t="shared" si="10"/>
        <v>140.29321659203129</v>
      </c>
      <c r="F61" s="1">
        <f t="shared" si="11"/>
        <v>224.31496443941489</v>
      </c>
      <c r="G61" s="1">
        <f t="shared" si="12"/>
        <v>318.1809042511527</v>
      </c>
      <c r="H61" s="13">
        <f t="shared" si="13"/>
        <v>337.83682503288492</v>
      </c>
      <c r="I61" s="13">
        <f t="shared" si="14"/>
        <v>358.017816398886</v>
      </c>
      <c r="J61" s="16">
        <f t="shared" si="15"/>
        <v>378.68333902701693</v>
      </c>
      <c r="K61" s="17">
        <f t="shared" si="16"/>
        <v>399.78904830703073</v>
      </c>
      <c r="L61" s="13">
        <f t="shared" si="17"/>
        <v>421.28700320629412</v>
      </c>
      <c r="M61" s="12">
        <f t="shared" si="18"/>
        <v>443.12591374423005</v>
      </c>
      <c r="N61" s="12">
        <f t="shared" si="19"/>
        <v>465.25142512313903</v>
      </c>
      <c r="O61" s="12">
        <f t="shared" si="20"/>
        <v>487.60643605752637</v>
      </c>
      <c r="P61" s="3">
        <f t="shared" si="21"/>
        <v>510.1314483727586</v>
      </c>
      <c r="Q61" s="3">
        <f t="shared" si="22"/>
        <v>532.76494451515282</v>
      </c>
      <c r="R61" s="3">
        <f t="shared" si="23"/>
        <v>555.44378923743466</v>
      </c>
      <c r="S61" s="3">
        <f t="shared" si="24"/>
        <v>578.10365140244699</v>
      </c>
      <c r="T61" s="3">
        <f t="shared" si="25"/>
        <v>600.67944158985279</v>
      </c>
      <c r="U61" s="3">
        <f t="shared" si="26"/>
        <v>623.10576099974367</v>
      </c>
      <c r="V61" s="3">
        <f t="shared" si="27"/>
        <v>645.31735702677656</v>
      </c>
      <c r="W61" s="2">
        <f t="shared" si="28"/>
        <v>667.24958083060835</v>
      </c>
      <c r="X61" s="2">
        <f t="shared" si="29"/>
        <v>688.83884225358327</v>
      </c>
      <c r="Y61" s="2">
        <f t="shared" si="30"/>
        <v>710.02305753423695</v>
      </c>
      <c r="Z61" s="2">
        <f t="shared" si="31"/>
        <v>730.74208543330747</v>
      </c>
      <c r="AA61" s="2">
        <f t="shared" si="32"/>
        <v>750.93814762504837</v>
      </c>
      <c r="AB61" s="2">
        <f t="shared" si="33"/>
        <v>770.55622950605812</v>
      </c>
      <c r="AC61" s="18">
        <f t="shared" si="34"/>
        <v>789.54445793385685</v>
      </c>
      <c r="AD61" s="2">
        <f t="shared" si="35"/>
        <v>807.85445282069497</v>
      </c>
      <c r="AE61" s="18">
        <f t="shared" si="36"/>
        <v>825.44164997190671</v>
      </c>
      <c r="AF61" s="2">
        <f t="shared" si="37"/>
        <v>842.26559306585477</v>
      </c>
      <c r="AG61" s="2">
        <f t="shared" si="38"/>
        <v>858.29019322074191</v>
      </c>
      <c r="AH61" s="18">
        <f t="shared" si="39"/>
        <v>873.48395517883068</v>
      </c>
      <c r="AI61" s="18">
        <f t="shared" si="40"/>
        <v>887.82016975971396</v>
      </c>
      <c r="AJ61" s="2">
        <f t="shared" si="41"/>
        <v>901.27707289285104</v>
      </c>
      <c r="AK61" s="2">
        <f t="shared" si="42"/>
        <v>913.8379722409727</v>
      </c>
      <c r="AL61" s="2">
        <f t="shared" si="43"/>
        <v>925.49134318359256</v>
      </c>
      <c r="AM61" s="2">
        <f t="shared" si="44"/>
        <v>936.23089676170503</v>
      </c>
      <c r="AN61" s="2">
        <f t="shared" si="45"/>
        <v>946.0556231317006</v>
      </c>
      <c r="AO61" s="2">
        <f t="shared" si="46"/>
        <v>954.96981518881273</v>
      </c>
      <c r="AP61" s="2">
        <f t="shared" si="47"/>
        <v>962.98307839813378</v>
      </c>
      <c r="AQ61" s="2">
        <f t="shared" si="48"/>
        <v>970.11033465946286</v>
      </c>
      <c r="AR61" s="2">
        <f t="shared" si="49"/>
        <v>976.37183048816462</v>
      </c>
      <c r="AS61" s="2">
        <f t="shared" si="50"/>
        <v>981.79316334995553</v>
      </c>
      <c r="AT61" s="2">
        <f t="shared" si="51"/>
        <v>986.40534542182945</v>
      </c>
      <c r="AU61" s="2">
        <f t="shared" si="52"/>
        <v>990.24493282850676</v>
      </c>
      <c r="AV61" s="2">
        <f t="shared" si="53"/>
        <v>993.35426344385246</v>
      </c>
      <c r="AW61" s="2">
        <f t="shared" si="54"/>
        <v>995.78187395260466</v>
      </c>
      <c r="AX61" s="2">
        <f t="shared" si="55"/>
        <v>997.58322197571772</v>
      </c>
      <c r="AY61" s="2">
        <f t="shared" si="56"/>
        <v>998.82196196051609</v>
      </c>
      <c r="AZ61" s="2">
        <f t="shared" ref="AZ61:AZ111" si="57">$AZ$59-($AZ$59*$A13)</f>
        <v>999.57234434499151</v>
      </c>
      <c r="BA61" s="2">
        <f>$BA$60-($BA$60*$A12)</f>
        <v>999.92438713547961</v>
      </c>
      <c r="BB61" s="14">
        <f>MAX(0,BB$4-SUM($D61:BA61))</f>
        <v>999.99999999999272</v>
      </c>
    </row>
    <row r="62" spans="1:57" x14ac:dyDescent="0.25">
      <c r="A62" s="11">
        <f>lifetimes!E60</f>
        <v>0.75452277901022269</v>
      </c>
      <c r="B62" s="11"/>
      <c r="C62" s="40">
        <f t="shared" si="8"/>
        <v>52</v>
      </c>
      <c r="D62" s="15">
        <f t="shared" si="9"/>
        <v>61.369305247444316</v>
      </c>
      <c r="E62" s="1">
        <f t="shared" si="10"/>
        <v>131.35431022165324</v>
      </c>
      <c r="F62" s="1">
        <f t="shared" si="11"/>
        <v>210.43982488804693</v>
      </c>
      <c r="G62" s="1">
        <f t="shared" si="12"/>
        <v>299.08661925255319</v>
      </c>
      <c r="H62" s="13">
        <f t="shared" si="13"/>
        <v>318.1809042511527</v>
      </c>
      <c r="I62" s="13">
        <f t="shared" si="14"/>
        <v>337.83682503288503</v>
      </c>
      <c r="J62" s="16">
        <f t="shared" si="15"/>
        <v>358.01781639888554</v>
      </c>
      <c r="K62" s="17">
        <f t="shared" si="16"/>
        <v>378.68333902701727</v>
      </c>
      <c r="L62" s="13">
        <f t="shared" si="17"/>
        <v>399.78904830703118</v>
      </c>
      <c r="M62" s="12">
        <f t="shared" si="18"/>
        <v>421.28700320629332</v>
      </c>
      <c r="N62" s="12">
        <f t="shared" si="19"/>
        <v>443.1259137442305</v>
      </c>
      <c r="O62" s="12">
        <f t="shared" si="20"/>
        <v>465.25142512313903</v>
      </c>
      <c r="P62" s="3">
        <f t="shared" si="21"/>
        <v>487.60643605752637</v>
      </c>
      <c r="Q62" s="3">
        <f t="shared" si="22"/>
        <v>510.1314483727586</v>
      </c>
      <c r="R62" s="3">
        <f t="shared" si="23"/>
        <v>532.76494451515282</v>
      </c>
      <c r="S62" s="3">
        <f t="shared" si="24"/>
        <v>555.44378923743466</v>
      </c>
      <c r="T62" s="3">
        <f t="shared" si="25"/>
        <v>578.10365140244699</v>
      </c>
      <c r="U62" s="3">
        <f t="shared" si="26"/>
        <v>600.67944158985279</v>
      </c>
      <c r="V62" s="3">
        <f t="shared" si="27"/>
        <v>623.10576099974367</v>
      </c>
      <c r="W62" s="2">
        <f t="shared" si="28"/>
        <v>645.31735702677656</v>
      </c>
      <c r="X62" s="2">
        <f t="shared" si="29"/>
        <v>667.24958083060835</v>
      </c>
      <c r="Y62" s="2">
        <f t="shared" si="30"/>
        <v>688.83884225358827</v>
      </c>
      <c r="Z62" s="2">
        <f t="shared" si="31"/>
        <v>710.02305753422661</v>
      </c>
      <c r="AA62" s="2">
        <f t="shared" si="32"/>
        <v>730.7420854333127</v>
      </c>
      <c r="AB62" s="2">
        <f t="shared" si="33"/>
        <v>750.93814762504837</v>
      </c>
      <c r="AC62" s="18">
        <f t="shared" si="34"/>
        <v>770.55622950605812</v>
      </c>
      <c r="AD62" s="2">
        <f t="shared" si="35"/>
        <v>789.54445793385685</v>
      </c>
      <c r="AE62" s="18">
        <f t="shared" si="36"/>
        <v>807.85445282069497</v>
      </c>
      <c r="AF62" s="2">
        <f t="shared" si="37"/>
        <v>825.44164997190671</v>
      </c>
      <c r="AG62" s="2">
        <f t="shared" si="38"/>
        <v>842.26559306585477</v>
      </c>
      <c r="AH62" s="18">
        <f t="shared" si="39"/>
        <v>858.29019322074191</v>
      </c>
      <c r="AI62" s="18">
        <f t="shared" si="40"/>
        <v>873.48395517882432</v>
      </c>
      <c r="AJ62" s="2">
        <f t="shared" si="41"/>
        <v>887.8201697597334</v>
      </c>
      <c r="AK62" s="2">
        <f t="shared" si="42"/>
        <v>901.27707289283148</v>
      </c>
      <c r="AL62" s="2">
        <f t="shared" si="43"/>
        <v>913.83797224098601</v>
      </c>
      <c r="AM62" s="2">
        <f t="shared" si="44"/>
        <v>925.49134318357915</v>
      </c>
      <c r="AN62" s="2">
        <f t="shared" si="45"/>
        <v>936.23089676171173</v>
      </c>
      <c r="AO62" s="2">
        <f t="shared" si="46"/>
        <v>946.0556231317006</v>
      </c>
      <c r="AP62" s="2">
        <f t="shared" si="47"/>
        <v>954.96981518881273</v>
      </c>
      <c r="AQ62" s="2">
        <f t="shared" si="48"/>
        <v>962.98307839813378</v>
      </c>
      <c r="AR62" s="2">
        <f t="shared" si="49"/>
        <v>970.11033465945229</v>
      </c>
      <c r="AS62" s="2">
        <f t="shared" si="50"/>
        <v>976.37183048818247</v>
      </c>
      <c r="AT62" s="2">
        <f t="shared" si="51"/>
        <v>981.79316334994837</v>
      </c>
      <c r="AU62" s="2">
        <f t="shared" si="52"/>
        <v>986.40534542183661</v>
      </c>
      <c r="AV62" s="2">
        <f t="shared" si="53"/>
        <v>990.24493282848516</v>
      </c>
      <c r="AW62" s="2">
        <f t="shared" si="54"/>
        <v>993.35426344388134</v>
      </c>
      <c r="AX62" s="2">
        <f t="shared" si="55"/>
        <v>995.78187395258294</v>
      </c>
      <c r="AY62" s="2">
        <f t="shared" si="56"/>
        <v>997.583221975725</v>
      </c>
      <c r="AZ62" s="2">
        <f t="shared" si="57"/>
        <v>998.82196196052337</v>
      </c>
      <c r="BA62" s="2">
        <f t="shared" ref="BA62:BA111" si="58">$BA$60-($BA$60*$A13)</f>
        <v>999.57234434498423</v>
      </c>
      <c r="BB62" s="2">
        <f>$BB$61-($BB$61*$A12)</f>
        <v>999.92438713547233</v>
      </c>
      <c r="BC62" s="14">
        <f>MAX(0,BC$4-SUM($D62:BB62))</f>
        <v>1000.0000000000073</v>
      </c>
    </row>
    <row r="63" spans="1:57" x14ac:dyDescent="0.25">
      <c r="A63" s="11">
        <f>lifetimes!E61</f>
        <v>0.77108796509083299</v>
      </c>
      <c r="B63" s="11"/>
      <c r="C63" s="40">
        <f t="shared" si="8"/>
        <v>53</v>
      </c>
      <c r="D63" s="15">
        <f t="shared" si="9"/>
        <v>57.228008727291751</v>
      </c>
      <c r="E63" s="1">
        <f t="shared" si="10"/>
        <v>122.73861049488863</v>
      </c>
      <c r="F63" s="1">
        <f t="shared" si="11"/>
        <v>197.0314653324798</v>
      </c>
      <c r="G63" s="1">
        <f t="shared" si="12"/>
        <v>280.58643318406257</v>
      </c>
      <c r="H63" s="13">
        <f t="shared" si="13"/>
        <v>299.08661925255319</v>
      </c>
      <c r="I63" s="13">
        <f t="shared" si="14"/>
        <v>318.18090425115292</v>
      </c>
      <c r="J63" s="16">
        <f t="shared" si="15"/>
        <v>337.83682503288458</v>
      </c>
      <c r="K63" s="17">
        <f t="shared" si="16"/>
        <v>358.01781639888588</v>
      </c>
      <c r="L63" s="13">
        <f t="shared" si="17"/>
        <v>378.68333902701761</v>
      </c>
      <c r="M63" s="12">
        <f t="shared" si="18"/>
        <v>399.78904830703038</v>
      </c>
      <c r="N63" s="12">
        <f t="shared" si="19"/>
        <v>421.28700320629378</v>
      </c>
      <c r="O63" s="12">
        <f t="shared" si="20"/>
        <v>443.1259137442305</v>
      </c>
      <c r="P63" s="3">
        <f t="shared" si="21"/>
        <v>465.25142512313903</v>
      </c>
      <c r="Q63" s="3">
        <f t="shared" si="22"/>
        <v>487.60643605752637</v>
      </c>
      <c r="R63" s="3">
        <f t="shared" si="23"/>
        <v>510.1314483727586</v>
      </c>
      <c r="S63" s="3">
        <f t="shared" si="24"/>
        <v>532.76494451515282</v>
      </c>
      <c r="T63" s="3">
        <f t="shared" si="25"/>
        <v>555.44378923743466</v>
      </c>
      <c r="U63" s="3">
        <f t="shared" si="26"/>
        <v>578.10365140244699</v>
      </c>
      <c r="V63" s="3">
        <f t="shared" si="27"/>
        <v>600.67944158985279</v>
      </c>
      <c r="W63" s="2">
        <f t="shared" si="28"/>
        <v>623.10576099974367</v>
      </c>
      <c r="X63" s="2">
        <f t="shared" si="29"/>
        <v>645.31735702677656</v>
      </c>
      <c r="Y63" s="2">
        <f t="shared" si="30"/>
        <v>667.24958083061324</v>
      </c>
      <c r="Z63" s="2">
        <f t="shared" si="31"/>
        <v>688.83884225357826</v>
      </c>
      <c r="AA63" s="2">
        <f t="shared" si="32"/>
        <v>710.02305753423184</v>
      </c>
      <c r="AB63" s="2">
        <f t="shared" si="33"/>
        <v>730.7420854333127</v>
      </c>
      <c r="AC63" s="18">
        <f t="shared" si="34"/>
        <v>750.93814762504837</v>
      </c>
      <c r="AD63" s="2">
        <f t="shared" si="35"/>
        <v>770.55622950605812</v>
      </c>
      <c r="AE63" s="18">
        <f t="shared" si="36"/>
        <v>789.54445793385685</v>
      </c>
      <c r="AF63" s="2">
        <f t="shared" si="37"/>
        <v>807.85445282069497</v>
      </c>
      <c r="AG63" s="2">
        <f t="shared" si="38"/>
        <v>825.44164997190671</v>
      </c>
      <c r="AH63" s="18">
        <f t="shared" si="39"/>
        <v>842.26559306585477</v>
      </c>
      <c r="AI63" s="18">
        <f t="shared" si="40"/>
        <v>858.29019322073577</v>
      </c>
      <c r="AJ63" s="2">
        <f t="shared" si="41"/>
        <v>873.48395517884342</v>
      </c>
      <c r="AK63" s="2">
        <f t="shared" si="42"/>
        <v>887.82016975971396</v>
      </c>
      <c r="AL63" s="2">
        <f t="shared" si="43"/>
        <v>901.27707289284456</v>
      </c>
      <c r="AM63" s="2">
        <f t="shared" si="44"/>
        <v>913.8379722409727</v>
      </c>
      <c r="AN63" s="2">
        <f t="shared" si="45"/>
        <v>925.49134318358585</v>
      </c>
      <c r="AO63" s="2">
        <f t="shared" si="46"/>
        <v>936.23089676171173</v>
      </c>
      <c r="AP63" s="2">
        <f t="shared" si="47"/>
        <v>946.0556231317006</v>
      </c>
      <c r="AQ63" s="2">
        <f t="shared" si="48"/>
        <v>954.96981518881273</v>
      </c>
      <c r="AR63" s="2">
        <f t="shared" si="49"/>
        <v>962.98307839812333</v>
      </c>
      <c r="AS63" s="2">
        <f t="shared" si="50"/>
        <v>970.11033465946991</v>
      </c>
      <c r="AT63" s="2">
        <f t="shared" si="51"/>
        <v>976.37183048817531</v>
      </c>
      <c r="AU63" s="2">
        <f t="shared" si="52"/>
        <v>981.79316334995553</v>
      </c>
      <c r="AV63" s="2">
        <f t="shared" si="53"/>
        <v>986.40534542181513</v>
      </c>
      <c r="AW63" s="2">
        <f t="shared" si="54"/>
        <v>990.24493282851392</v>
      </c>
      <c r="AX63" s="2">
        <f t="shared" si="55"/>
        <v>993.35426344385962</v>
      </c>
      <c r="AY63" s="2">
        <f t="shared" si="56"/>
        <v>995.78187395259022</v>
      </c>
      <c r="AZ63" s="2">
        <f t="shared" si="57"/>
        <v>997.58322197573227</v>
      </c>
      <c r="BA63" s="2">
        <f t="shared" si="58"/>
        <v>998.82196196051609</v>
      </c>
      <c r="BB63" s="2">
        <f t="shared" ref="BB63:BB111" si="59">$BB$61-($BB$61*$A13)</f>
        <v>999.57234434497695</v>
      </c>
      <c r="BC63" s="2">
        <f>$BC$62-($BC$62*$A12)</f>
        <v>999.92438713548688</v>
      </c>
      <c r="BD63" s="14">
        <f>MAX(0,BD$4-SUM($D63:BC63))</f>
        <v>1000</v>
      </c>
    </row>
    <row r="64" spans="1:57" x14ac:dyDescent="0.25">
      <c r="A64" s="11">
        <f>lifetimes!E62</f>
        <v>0.78697134403465863</v>
      </c>
      <c r="B64" s="11"/>
      <c r="C64" s="40">
        <f t="shared" si="8"/>
        <v>54</v>
      </c>
      <c r="D64" s="15">
        <f t="shared" si="9"/>
        <v>53.257163991335347</v>
      </c>
      <c r="E64" s="1">
        <f t="shared" si="10"/>
        <v>114.4560174545835</v>
      </c>
      <c r="F64" s="1">
        <f t="shared" si="11"/>
        <v>184.10791574233303</v>
      </c>
      <c r="G64" s="1">
        <f t="shared" si="12"/>
        <v>262.70862044330647</v>
      </c>
      <c r="H64" s="13">
        <f t="shared" si="13"/>
        <v>280.58643318406257</v>
      </c>
      <c r="I64" s="13">
        <f t="shared" si="14"/>
        <v>299.08661925255331</v>
      </c>
      <c r="J64" s="16">
        <f t="shared" si="15"/>
        <v>318.18090425115247</v>
      </c>
      <c r="K64" s="17">
        <f t="shared" si="16"/>
        <v>337.83682503288492</v>
      </c>
      <c r="L64" s="13">
        <f t="shared" si="17"/>
        <v>358.01781639888623</v>
      </c>
      <c r="M64" s="12">
        <f t="shared" si="18"/>
        <v>378.68333902701693</v>
      </c>
      <c r="N64" s="12">
        <f t="shared" si="19"/>
        <v>399.78904830703073</v>
      </c>
      <c r="O64" s="12">
        <f t="shared" si="20"/>
        <v>421.28700320629378</v>
      </c>
      <c r="P64" s="3">
        <f t="shared" si="21"/>
        <v>443.1259137442305</v>
      </c>
      <c r="Q64" s="3">
        <f t="shared" si="22"/>
        <v>465.25142512313903</v>
      </c>
      <c r="R64" s="3">
        <f t="shared" si="23"/>
        <v>487.60643605752637</v>
      </c>
      <c r="S64" s="3">
        <f t="shared" si="24"/>
        <v>510.1314483727586</v>
      </c>
      <c r="T64" s="3">
        <f t="shared" si="25"/>
        <v>532.76494451515282</v>
      </c>
      <c r="U64" s="3">
        <f t="shared" si="26"/>
        <v>555.44378923743466</v>
      </c>
      <c r="V64" s="3">
        <f t="shared" si="27"/>
        <v>578.10365140244699</v>
      </c>
      <c r="W64" s="2">
        <f t="shared" si="28"/>
        <v>600.67944158985279</v>
      </c>
      <c r="X64" s="2">
        <f t="shared" si="29"/>
        <v>623.10576099974367</v>
      </c>
      <c r="Y64" s="2">
        <f t="shared" si="30"/>
        <v>645.31735702678134</v>
      </c>
      <c r="Z64" s="2">
        <f t="shared" si="31"/>
        <v>667.24958083060346</v>
      </c>
      <c r="AA64" s="2">
        <f t="shared" si="32"/>
        <v>688.83884225358327</v>
      </c>
      <c r="AB64" s="2">
        <f t="shared" si="33"/>
        <v>710.02305753423184</v>
      </c>
      <c r="AC64" s="18">
        <f t="shared" si="34"/>
        <v>730.7420854333127</v>
      </c>
      <c r="AD64" s="2">
        <f t="shared" si="35"/>
        <v>750.93814762504837</v>
      </c>
      <c r="AE64" s="18">
        <f t="shared" si="36"/>
        <v>770.55622950605812</v>
      </c>
      <c r="AF64" s="2">
        <f t="shared" si="37"/>
        <v>789.54445793385685</v>
      </c>
      <c r="AG64" s="2">
        <f t="shared" si="38"/>
        <v>807.85445282069497</v>
      </c>
      <c r="AH64" s="18">
        <f t="shared" si="39"/>
        <v>825.44164997190671</v>
      </c>
      <c r="AI64" s="18">
        <f t="shared" si="40"/>
        <v>842.26559306584863</v>
      </c>
      <c r="AJ64" s="2">
        <f t="shared" si="41"/>
        <v>858.29019322075442</v>
      </c>
      <c r="AK64" s="2">
        <f t="shared" si="42"/>
        <v>873.48395517882432</v>
      </c>
      <c r="AL64" s="2">
        <f t="shared" si="43"/>
        <v>887.82016975972692</v>
      </c>
      <c r="AM64" s="2">
        <f t="shared" si="44"/>
        <v>901.27707289283148</v>
      </c>
      <c r="AN64" s="2">
        <f t="shared" si="45"/>
        <v>913.83797224097941</v>
      </c>
      <c r="AO64" s="2">
        <f t="shared" si="46"/>
        <v>925.49134318358585</v>
      </c>
      <c r="AP64" s="2">
        <f t="shared" si="47"/>
        <v>936.23089676171173</v>
      </c>
      <c r="AQ64" s="2">
        <f t="shared" si="48"/>
        <v>946.0556231317006</v>
      </c>
      <c r="AR64" s="2">
        <f t="shared" si="49"/>
        <v>954.96981518880227</v>
      </c>
      <c r="AS64" s="2">
        <f t="shared" si="50"/>
        <v>962.98307839814083</v>
      </c>
      <c r="AT64" s="2">
        <f t="shared" si="51"/>
        <v>970.11033465946286</v>
      </c>
      <c r="AU64" s="2">
        <f t="shared" si="52"/>
        <v>976.37183048818247</v>
      </c>
      <c r="AV64" s="2">
        <f t="shared" si="53"/>
        <v>981.79316334993405</v>
      </c>
      <c r="AW64" s="2">
        <f t="shared" si="54"/>
        <v>986.40534542184378</v>
      </c>
      <c r="AX64" s="2">
        <f t="shared" si="55"/>
        <v>990.24493282849232</v>
      </c>
      <c r="AY64" s="2">
        <f t="shared" si="56"/>
        <v>993.3542634438669</v>
      </c>
      <c r="AZ64" s="2">
        <f t="shared" si="57"/>
        <v>995.78187395259749</v>
      </c>
      <c r="BA64" s="2">
        <f t="shared" si="58"/>
        <v>997.583221975725</v>
      </c>
      <c r="BB64" s="2">
        <f t="shared" si="59"/>
        <v>998.82196196050882</v>
      </c>
      <c r="BC64" s="2">
        <f t="shared" ref="BC64:BC111" si="60">$BC$62-($BC$62*$A13)</f>
        <v>999.57234434499151</v>
      </c>
      <c r="BD64" s="2">
        <f>$BD$63-($BD$63*$A12)</f>
        <v>999.92438713547961</v>
      </c>
      <c r="BE64" s="14">
        <f>MAX(0,BE$4-SUM($D64:BD64))</f>
        <v>1000</v>
      </c>
    </row>
    <row r="65" spans="1:85" x14ac:dyDescent="0.25">
      <c r="A65" s="11">
        <f>lifetimes!E63</f>
        <v>0.80216145760360447</v>
      </c>
      <c r="B65" s="11"/>
      <c r="C65" s="40">
        <f t="shared" si="8"/>
        <v>55</v>
      </c>
      <c r="D65" s="15">
        <f t="shared" si="9"/>
        <v>49.459635599098874</v>
      </c>
      <c r="E65" s="1">
        <f t="shared" si="10"/>
        <v>106.51432798267069</v>
      </c>
      <c r="F65" s="1">
        <f t="shared" si="11"/>
        <v>171.68402618187531</v>
      </c>
      <c r="G65" s="1">
        <f t="shared" si="12"/>
        <v>245.47722098977727</v>
      </c>
      <c r="H65" s="13">
        <f t="shared" si="13"/>
        <v>262.70862044330647</v>
      </c>
      <c r="I65" s="13">
        <f t="shared" si="14"/>
        <v>280.5864331840628</v>
      </c>
      <c r="J65" s="16">
        <f t="shared" si="15"/>
        <v>299.08661925255296</v>
      </c>
      <c r="K65" s="17">
        <f t="shared" si="16"/>
        <v>318.1809042511527</v>
      </c>
      <c r="L65" s="13">
        <f t="shared" si="17"/>
        <v>337.83682503288526</v>
      </c>
      <c r="M65" s="12">
        <f t="shared" si="18"/>
        <v>358.01781639888554</v>
      </c>
      <c r="N65" s="12">
        <f t="shared" si="19"/>
        <v>378.68333902701727</v>
      </c>
      <c r="O65" s="12">
        <f t="shared" si="20"/>
        <v>399.78904830703073</v>
      </c>
      <c r="P65" s="3">
        <f t="shared" si="21"/>
        <v>421.28700320629378</v>
      </c>
      <c r="Q65" s="3">
        <f t="shared" si="22"/>
        <v>443.1259137442305</v>
      </c>
      <c r="R65" s="3">
        <f t="shared" si="23"/>
        <v>465.25142512313903</v>
      </c>
      <c r="S65" s="3">
        <f t="shared" si="24"/>
        <v>487.60643605752637</v>
      </c>
      <c r="T65" s="3">
        <f t="shared" si="25"/>
        <v>510.1314483727586</v>
      </c>
      <c r="U65" s="3">
        <f t="shared" si="26"/>
        <v>532.76494451515282</v>
      </c>
      <c r="V65" s="3">
        <f t="shared" si="27"/>
        <v>555.44378923743466</v>
      </c>
      <c r="W65" s="2">
        <f t="shared" si="28"/>
        <v>578.10365140244699</v>
      </c>
      <c r="X65" s="2">
        <f t="shared" si="29"/>
        <v>600.67944158985279</v>
      </c>
      <c r="Y65" s="2">
        <f t="shared" si="30"/>
        <v>623.10576099974821</v>
      </c>
      <c r="Z65" s="2">
        <f t="shared" si="31"/>
        <v>645.3173570267719</v>
      </c>
      <c r="AA65" s="2">
        <f t="shared" si="32"/>
        <v>667.24958083060835</v>
      </c>
      <c r="AB65" s="2">
        <f t="shared" si="33"/>
        <v>688.83884225358327</v>
      </c>
      <c r="AC65" s="18">
        <f t="shared" si="34"/>
        <v>710.02305753423184</v>
      </c>
      <c r="AD65" s="2">
        <f t="shared" si="35"/>
        <v>730.7420854333127</v>
      </c>
      <c r="AE65" s="18">
        <f t="shared" si="36"/>
        <v>750.93814762504837</v>
      </c>
      <c r="AF65" s="2">
        <f t="shared" si="37"/>
        <v>770.55622950605812</v>
      </c>
      <c r="AG65" s="2">
        <f t="shared" si="38"/>
        <v>789.54445793385685</v>
      </c>
      <c r="AH65" s="18">
        <f t="shared" si="39"/>
        <v>807.85445282069497</v>
      </c>
      <c r="AI65" s="18">
        <f t="shared" si="40"/>
        <v>825.44164997190069</v>
      </c>
      <c r="AJ65" s="2">
        <f t="shared" si="41"/>
        <v>842.26559306586705</v>
      </c>
      <c r="AK65" s="2">
        <f t="shared" si="42"/>
        <v>858.29019322073577</v>
      </c>
      <c r="AL65" s="2">
        <f t="shared" si="43"/>
        <v>873.48395517883705</v>
      </c>
      <c r="AM65" s="2">
        <f t="shared" si="44"/>
        <v>887.82016975971396</v>
      </c>
      <c r="AN65" s="2">
        <f t="shared" si="45"/>
        <v>901.27707289283796</v>
      </c>
      <c r="AO65" s="2">
        <f t="shared" si="46"/>
        <v>913.83797224097941</v>
      </c>
      <c r="AP65" s="2">
        <f t="shared" si="47"/>
        <v>925.49134318358585</v>
      </c>
      <c r="AQ65" s="2">
        <f t="shared" si="48"/>
        <v>936.23089676171173</v>
      </c>
      <c r="AR65" s="2">
        <f t="shared" si="49"/>
        <v>946.05562313169025</v>
      </c>
      <c r="AS65" s="2">
        <f t="shared" si="50"/>
        <v>954.96981518881967</v>
      </c>
      <c r="AT65" s="2">
        <f t="shared" si="51"/>
        <v>962.98307839813378</v>
      </c>
      <c r="AU65" s="2">
        <f t="shared" si="52"/>
        <v>970.11033465946991</v>
      </c>
      <c r="AV65" s="2">
        <f t="shared" si="53"/>
        <v>976.37183048816109</v>
      </c>
      <c r="AW65" s="2">
        <f t="shared" si="54"/>
        <v>981.7931633499627</v>
      </c>
      <c r="AX65" s="2">
        <f t="shared" si="55"/>
        <v>986.40534542182229</v>
      </c>
      <c r="AY65" s="2">
        <f t="shared" si="56"/>
        <v>990.2449328284996</v>
      </c>
      <c r="AZ65" s="2">
        <f t="shared" si="57"/>
        <v>993.35426344387417</v>
      </c>
      <c r="BA65" s="2">
        <f t="shared" si="58"/>
        <v>995.78187395259022</v>
      </c>
      <c r="BB65" s="2">
        <f t="shared" si="59"/>
        <v>997.58322197571772</v>
      </c>
      <c r="BC65" s="2">
        <f t="shared" si="60"/>
        <v>998.82196196052337</v>
      </c>
      <c r="BD65" s="2">
        <f t="shared" ref="BD65:BD111" si="61">$BD$63-($BD$63*$A13)</f>
        <v>999.57234434498423</v>
      </c>
      <c r="BE65" s="2">
        <f>$BE$64-($BE$64*$A12)</f>
        <v>999.92438713547961</v>
      </c>
      <c r="BF65" s="14">
        <f>MAX(0,BF$4-SUM($D65:BE65))</f>
        <v>1000</v>
      </c>
    </row>
    <row r="66" spans="1:85" x14ac:dyDescent="0.25">
      <c r="A66" s="11">
        <f>lifetimes!E64</f>
        <v>0.81665087722723251</v>
      </c>
      <c r="B66" s="11"/>
      <c r="C66" s="40">
        <f t="shared" si="8"/>
        <v>56</v>
      </c>
      <c r="D66" s="15">
        <f t="shared" si="9"/>
        <v>45.837280693191872</v>
      </c>
      <c r="E66" s="1">
        <f t="shared" si="10"/>
        <v>98.919271198197748</v>
      </c>
      <c r="F66" s="1">
        <f t="shared" si="11"/>
        <v>159.77149197400604</v>
      </c>
      <c r="G66" s="1">
        <f t="shared" si="12"/>
        <v>228.91203490916701</v>
      </c>
      <c r="H66" s="13">
        <f t="shared" si="13"/>
        <v>245.47722098977727</v>
      </c>
      <c r="I66" s="13">
        <f t="shared" si="14"/>
        <v>262.70862044330659</v>
      </c>
      <c r="J66" s="16">
        <f t="shared" si="15"/>
        <v>280.58643318406234</v>
      </c>
      <c r="K66" s="17">
        <f t="shared" si="16"/>
        <v>299.08661925255319</v>
      </c>
      <c r="L66" s="13">
        <f t="shared" si="17"/>
        <v>318.18090425115304</v>
      </c>
      <c r="M66" s="12">
        <f t="shared" si="18"/>
        <v>337.83682503288458</v>
      </c>
      <c r="N66" s="12">
        <f t="shared" si="19"/>
        <v>358.01781639888588</v>
      </c>
      <c r="O66" s="12">
        <f t="shared" si="20"/>
        <v>378.68333902701727</v>
      </c>
      <c r="P66" s="3">
        <f t="shared" si="21"/>
        <v>399.78904830703073</v>
      </c>
      <c r="Q66" s="3">
        <f t="shared" si="22"/>
        <v>421.28700320629378</v>
      </c>
      <c r="R66" s="3">
        <f t="shared" si="23"/>
        <v>443.1259137442305</v>
      </c>
      <c r="S66" s="3">
        <f t="shared" si="24"/>
        <v>465.25142512313903</v>
      </c>
      <c r="T66" s="3">
        <f t="shared" si="25"/>
        <v>487.60643605752637</v>
      </c>
      <c r="U66" s="3">
        <f t="shared" si="26"/>
        <v>510.1314483727586</v>
      </c>
      <c r="V66" s="3">
        <f t="shared" si="27"/>
        <v>532.76494451515282</v>
      </c>
      <c r="W66" s="2">
        <f t="shared" si="28"/>
        <v>555.44378923743466</v>
      </c>
      <c r="X66" s="2">
        <f t="shared" si="29"/>
        <v>578.10365140244699</v>
      </c>
      <c r="Y66" s="2">
        <f t="shared" si="30"/>
        <v>600.67944158985711</v>
      </c>
      <c r="Z66" s="2">
        <f t="shared" si="31"/>
        <v>623.10576099973923</v>
      </c>
      <c r="AA66" s="2">
        <f t="shared" si="32"/>
        <v>645.31735702677656</v>
      </c>
      <c r="AB66" s="2">
        <f t="shared" si="33"/>
        <v>667.24958083060835</v>
      </c>
      <c r="AC66" s="18">
        <f t="shared" si="34"/>
        <v>688.83884225358327</v>
      </c>
      <c r="AD66" s="2">
        <f t="shared" si="35"/>
        <v>710.02305753423184</v>
      </c>
      <c r="AE66" s="18">
        <f t="shared" si="36"/>
        <v>730.7420854333127</v>
      </c>
      <c r="AF66" s="2">
        <f t="shared" si="37"/>
        <v>750.93814762504837</v>
      </c>
      <c r="AG66" s="2">
        <f t="shared" si="38"/>
        <v>770.55622950605812</v>
      </c>
      <c r="AH66" s="18">
        <f t="shared" si="39"/>
        <v>789.54445793385685</v>
      </c>
      <c r="AI66" s="18">
        <f t="shared" si="40"/>
        <v>807.85445282068918</v>
      </c>
      <c r="AJ66" s="2">
        <f t="shared" si="41"/>
        <v>825.44164997191876</v>
      </c>
      <c r="AK66" s="2">
        <f t="shared" si="42"/>
        <v>842.26559306584863</v>
      </c>
      <c r="AL66" s="2">
        <f t="shared" si="43"/>
        <v>858.29019322074817</v>
      </c>
      <c r="AM66" s="2">
        <f t="shared" si="44"/>
        <v>873.48395517882432</v>
      </c>
      <c r="AN66" s="2">
        <f t="shared" si="45"/>
        <v>887.82016975972044</v>
      </c>
      <c r="AO66" s="2">
        <f t="shared" si="46"/>
        <v>901.27707289283796</v>
      </c>
      <c r="AP66" s="2">
        <f t="shared" si="47"/>
        <v>913.83797224097941</v>
      </c>
      <c r="AQ66" s="2">
        <f t="shared" si="48"/>
        <v>925.49134318358585</v>
      </c>
      <c r="AR66" s="2">
        <f t="shared" si="49"/>
        <v>936.23089676170162</v>
      </c>
      <c r="AS66" s="2">
        <f t="shared" si="50"/>
        <v>946.05562313170742</v>
      </c>
      <c r="AT66" s="2">
        <f t="shared" si="51"/>
        <v>954.96981518881273</v>
      </c>
      <c r="AU66" s="2">
        <f t="shared" si="52"/>
        <v>962.98307839814083</v>
      </c>
      <c r="AV66" s="2">
        <f t="shared" si="53"/>
        <v>970.11033465944877</v>
      </c>
      <c r="AW66" s="2">
        <f t="shared" si="54"/>
        <v>976.37183048818952</v>
      </c>
      <c r="AX66" s="2">
        <f t="shared" si="55"/>
        <v>981.79316334994121</v>
      </c>
      <c r="AY66" s="2">
        <f t="shared" si="56"/>
        <v>986.40534542182945</v>
      </c>
      <c r="AZ66" s="2">
        <f t="shared" si="57"/>
        <v>990.24493282850676</v>
      </c>
      <c r="BA66" s="2">
        <f t="shared" si="58"/>
        <v>993.3542634438669</v>
      </c>
      <c r="BB66" s="2">
        <f t="shared" si="59"/>
        <v>995.78187395258294</v>
      </c>
      <c r="BC66" s="2">
        <f t="shared" si="60"/>
        <v>997.58322197573227</v>
      </c>
      <c r="BD66" s="2">
        <f t="shared" si="61"/>
        <v>998.82196196051609</v>
      </c>
      <c r="BE66" s="2">
        <f t="shared" ref="BE66:BE111" si="62">$BE$64-($BE$64*$A13)</f>
        <v>999.57234434498423</v>
      </c>
      <c r="BF66" s="2">
        <f>$BF$65-($BF$65*$A12)</f>
        <v>999.92438713547961</v>
      </c>
      <c r="BG66" s="14">
        <f>MAX(0,BG$4-SUM($D66:BF66))</f>
        <v>1000</v>
      </c>
    </row>
    <row r="67" spans="1:85" x14ac:dyDescent="0.25">
      <c r="A67" s="11">
        <f>lifetimes!E65</f>
        <v>0.83043606565657446</v>
      </c>
      <c r="B67" s="11"/>
      <c r="C67" s="40">
        <f t="shared" si="8"/>
        <v>57</v>
      </c>
      <c r="D67" s="15">
        <f t="shared" si="9"/>
        <v>42.390983585856389</v>
      </c>
      <c r="E67" s="1">
        <f t="shared" si="10"/>
        <v>91.674561386383743</v>
      </c>
      <c r="F67" s="1">
        <f t="shared" si="11"/>
        <v>148.37890679729662</v>
      </c>
      <c r="G67" s="1">
        <f t="shared" si="12"/>
        <v>213.02865596534139</v>
      </c>
      <c r="H67" s="13">
        <f t="shared" si="13"/>
        <v>228.91203490916701</v>
      </c>
      <c r="I67" s="13">
        <f t="shared" si="14"/>
        <v>245.47722098977738</v>
      </c>
      <c r="J67" s="16">
        <f t="shared" si="15"/>
        <v>262.70862044330624</v>
      </c>
      <c r="K67" s="17">
        <f t="shared" si="16"/>
        <v>280.58643318406257</v>
      </c>
      <c r="L67" s="13">
        <f t="shared" si="17"/>
        <v>299.08661925255342</v>
      </c>
      <c r="M67" s="12">
        <f t="shared" si="18"/>
        <v>318.18090425115247</v>
      </c>
      <c r="N67" s="12">
        <f t="shared" si="19"/>
        <v>337.83682503288492</v>
      </c>
      <c r="O67" s="12">
        <f t="shared" si="20"/>
        <v>358.01781639888588</v>
      </c>
      <c r="P67" s="3">
        <f t="shared" si="21"/>
        <v>378.68333902701727</v>
      </c>
      <c r="Q67" s="3">
        <f t="shared" si="22"/>
        <v>399.78904830703073</v>
      </c>
      <c r="R67" s="3">
        <f t="shared" si="23"/>
        <v>421.28700320629378</v>
      </c>
      <c r="S67" s="3">
        <f t="shared" si="24"/>
        <v>443.1259137442305</v>
      </c>
      <c r="T67" s="3">
        <f t="shared" si="25"/>
        <v>465.25142512313903</v>
      </c>
      <c r="U67" s="3">
        <f t="shared" si="26"/>
        <v>487.60643605752637</v>
      </c>
      <c r="V67" s="3">
        <f t="shared" si="27"/>
        <v>510.1314483727586</v>
      </c>
      <c r="W67" s="2">
        <f t="shared" si="28"/>
        <v>532.76494451515282</v>
      </c>
      <c r="X67" s="2">
        <f t="shared" si="29"/>
        <v>555.44378923743466</v>
      </c>
      <c r="Y67" s="2">
        <f t="shared" si="30"/>
        <v>578.10365140245131</v>
      </c>
      <c r="Z67" s="2">
        <f t="shared" si="31"/>
        <v>600.67944158984847</v>
      </c>
      <c r="AA67" s="2">
        <f t="shared" si="32"/>
        <v>623.10576099974367</v>
      </c>
      <c r="AB67" s="2">
        <f t="shared" si="33"/>
        <v>645.31735702677656</v>
      </c>
      <c r="AC67" s="18">
        <f t="shared" si="34"/>
        <v>667.24958083060835</v>
      </c>
      <c r="AD67" s="2">
        <f t="shared" si="35"/>
        <v>688.83884225358327</v>
      </c>
      <c r="AE67" s="18">
        <f t="shared" si="36"/>
        <v>710.02305753423184</v>
      </c>
      <c r="AF67" s="2">
        <f t="shared" si="37"/>
        <v>730.7420854333127</v>
      </c>
      <c r="AG67" s="2">
        <f t="shared" si="38"/>
        <v>750.93814762504837</v>
      </c>
      <c r="AH67" s="18">
        <f t="shared" si="39"/>
        <v>770.55622950605812</v>
      </c>
      <c r="AI67" s="18">
        <f t="shared" si="40"/>
        <v>789.54445793385116</v>
      </c>
      <c r="AJ67" s="2">
        <f t="shared" si="41"/>
        <v>807.8544528207068</v>
      </c>
      <c r="AK67" s="2">
        <f t="shared" si="42"/>
        <v>825.44164997190069</v>
      </c>
      <c r="AL67" s="2">
        <f t="shared" si="43"/>
        <v>842.26559306586091</v>
      </c>
      <c r="AM67" s="2">
        <f t="shared" si="44"/>
        <v>858.29019322073577</v>
      </c>
      <c r="AN67" s="2">
        <f t="shared" si="45"/>
        <v>873.48395517883068</v>
      </c>
      <c r="AO67" s="2">
        <f t="shared" si="46"/>
        <v>887.82016975972044</v>
      </c>
      <c r="AP67" s="2">
        <f t="shared" si="47"/>
        <v>901.27707289283796</v>
      </c>
      <c r="AQ67" s="2">
        <f t="shared" si="48"/>
        <v>913.83797224097941</v>
      </c>
      <c r="AR67" s="2">
        <f t="shared" si="49"/>
        <v>925.49134318357574</v>
      </c>
      <c r="AS67" s="2">
        <f t="shared" si="50"/>
        <v>936.23089676171855</v>
      </c>
      <c r="AT67" s="2">
        <f t="shared" si="51"/>
        <v>946.0556231317006</v>
      </c>
      <c r="AU67" s="2">
        <f t="shared" si="52"/>
        <v>954.96981518881967</v>
      </c>
      <c r="AV67" s="2">
        <f t="shared" si="53"/>
        <v>962.9830783981198</v>
      </c>
      <c r="AW67" s="2">
        <f t="shared" si="54"/>
        <v>970.11033465947696</v>
      </c>
      <c r="AX67" s="2">
        <f t="shared" si="55"/>
        <v>976.37183048816826</v>
      </c>
      <c r="AY67" s="2">
        <f t="shared" si="56"/>
        <v>981.79316334994837</v>
      </c>
      <c r="AZ67" s="2">
        <f t="shared" si="57"/>
        <v>986.40534542183661</v>
      </c>
      <c r="BA67" s="2">
        <f t="shared" si="58"/>
        <v>990.2449328284996</v>
      </c>
      <c r="BB67" s="2">
        <f t="shared" si="59"/>
        <v>993.35426344385962</v>
      </c>
      <c r="BC67" s="2">
        <f t="shared" si="60"/>
        <v>995.78187395259749</v>
      </c>
      <c r="BD67" s="2">
        <f t="shared" si="61"/>
        <v>997.583221975725</v>
      </c>
      <c r="BE67" s="2">
        <f t="shared" si="62"/>
        <v>998.82196196051609</v>
      </c>
      <c r="BF67" s="2">
        <f t="shared" ref="BF67:BF111" si="63">$BF$65-($BF$65*$A13)</f>
        <v>999.57234434498423</v>
      </c>
      <c r="BG67" s="2">
        <f>$BG$66-($BG$66*$A12)</f>
        <v>999.92438713547961</v>
      </c>
      <c r="BH67" s="14">
        <f>MAX(0,BH$4-SUM($D67:BG67))</f>
        <v>1000</v>
      </c>
    </row>
    <row r="68" spans="1:85" x14ac:dyDescent="0.25">
      <c r="A68" s="11">
        <f>lifetimes!E66</f>
        <v>0.84351720904356897</v>
      </c>
      <c r="B68" s="11"/>
      <c r="C68" s="40">
        <f t="shared" si="8"/>
        <v>58</v>
      </c>
      <c r="D68" s="15">
        <f t="shared" si="9"/>
        <v>39.120697739107754</v>
      </c>
      <c r="E68" s="1">
        <f t="shared" si="10"/>
        <v>84.781967171712779</v>
      </c>
      <c r="F68" s="1">
        <f t="shared" si="11"/>
        <v>137.51184207957567</v>
      </c>
      <c r="G68" s="1">
        <f t="shared" si="12"/>
        <v>197.8385423963955</v>
      </c>
      <c r="H68" s="13">
        <f t="shared" si="13"/>
        <v>213.02865596534139</v>
      </c>
      <c r="I68" s="13">
        <f t="shared" si="14"/>
        <v>228.91203490916712</v>
      </c>
      <c r="J68" s="16">
        <f t="shared" si="15"/>
        <v>245.47722098977704</v>
      </c>
      <c r="K68" s="17">
        <f t="shared" si="16"/>
        <v>262.70862044330647</v>
      </c>
      <c r="L68" s="13">
        <f t="shared" si="17"/>
        <v>280.58643318406291</v>
      </c>
      <c r="M68" s="12">
        <f t="shared" si="18"/>
        <v>299.08661925255296</v>
      </c>
      <c r="N68" s="12">
        <f t="shared" si="19"/>
        <v>318.1809042511527</v>
      </c>
      <c r="O68" s="12">
        <f t="shared" si="20"/>
        <v>337.83682503288492</v>
      </c>
      <c r="P68" s="3">
        <f t="shared" si="21"/>
        <v>358.01781639888588</v>
      </c>
      <c r="Q68" s="3">
        <f t="shared" si="22"/>
        <v>378.68333902701727</v>
      </c>
      <c r="R68" s="3">
        <f t="shared" si="23"/>
        <v>399.78904830703073</v>
      </c>
      <c r="S68" s="3">
        <f t="shared" si="24"/>
        <v>421.28700320629378</v>
      </c>
      <c r="T68" s="3">
        <f t="shared" si="25"/>
        <v>443.1259137442305</v>
      </c>
      <c r="U68" s="3">
        <f t="shared" si="26"/>
        <v>465.25142512313903</v>
      </c>
      <c r="V68" s="3">
        <f t="shared" si="27"/>
        <v>487.60643605752637</v>
      </c>
      <c r="W68" s="2">
        <f t="shared" si="28"/>
        <v>510.1314483727586</v>
      </c>
      <c r="X68" s="2">
        <f t="shared" si="29"/>
        <v>532.76494451515282</v>
      </c>
      <c r="Y68" s="2">
        <f t="shared" si="30"/>
        <v>555.44378923743875</v>
      </c>
      <c r="Z68" s="2">
        <f t="shared" si="31"/>
        <v>578.10365140244289</v>
      </c>
      <c r="AA68" s="2">
        <f t="shared" si="32"/>
        <v>600.67944158985279</v>
      </c>
      <c r="AB68" s="2">
        <f t="shared" si="33"/>
        <v>623.10576099974367</v>
      </c>
      <c r="AC68" s="18">
        <f t="shared" si="34"/>
        <v>645.31735702677656</v>
      </c>
      <c r="AD68" s="2">
        <f t="shared" si="35"/>
        <v>667.24958083060835</v>
      </c>
      <c r="AE68" s="18">
        <f t="shared" si="36"/>
        <v>688.83884225358327</v>
      </c>
      <c r="AF68" s="2">
        <f t="shared" si="37"/>
        <v>710.02305753423184</v>
      </c>
      <c r="AG68" s="2">
        <f t="shared" si="38"/>
        <v>730.7420854333127</v>
      </c>
      <c r="AH68" s="18">
        <f t="shared" si="39"/>
        <v>750.93814762504837</v>
      </c>
      <c r="AI68" s="18">
        <f t="shared" si="40"/>
        <v>770.55622950605243</v>
      </c>
      <c r="AJ68" s="2">
        <f t="shared" si="41"/>
        <v>789.54445793386833</v>
      </c>
      <c r="AK68" s="2">
        <f t="shared" si="42"/>
        <v>807.85445282068918</v>
      </c>
      <c r="AL68" s="2">
        <f t="shared" si="43"/>
        <v>825.44164997191274</v>
      </c>
      <c r="AM68" s="2">
        <f t="shared" si="44"/>
        <v>842.26559306584863</v>
      </c>
      <c r="AN68" s="2">
        <f t="shared" si="45"/>
        <v>858.29019322074191</v>
      </c>
      <c r="AO68" s="2">
        <f t="shared" si="46"/>
        <v>873.48395517883068</v>
      </c>
      <c r="AP68" s="2">
        <f t="shared" si="47"/>
        <v>887.82016975972044</v>
      </c>
      <c r="AQ68" s="2">
        <f t="shared" si="48"/>
        <v>901.27707289283796</v>
      </c>
      <c r="AR68" s="2">
        <f t="shared" si="49"/>
        <v>913.83797224096941</v>
      </c>
      <c r="AS68" s="2">
        <f t="shared" si="50"/>
        <v>925.49134318359256</v>
      </c>
      <c r="AT68" s="2">
        <f t="shared" si="51"/>
        <v>936.23089676171173</v>
      </c>
      <c r="AU68" s="2">
        <f t="shared" si="52"/>
        <v>946.05562313170742</v>
      </c>
      <c r="AV68" s="2">
        <f t="shared" si="53"/>
        <v>954.96981518879886</v>
      </c>
      <c r="AW68" s="2">
        <f t="shared" si="54"/>
        <v>962.98307839814777</v>
      </c>
      <c r="AX68" s="2">
        <f t="shared" si="55"/>
        <v>970.11033465945582</v>
      </c>
      <c r="AY68" s="2">
        <f t="shared" si="56"/>
        <v>976.37183048817531</v>
      </c>
      <c r="AZ68" s="2">
        <f t="shared" si="57"/>
        <v>981.79316334995553</v>
      </c>
      <c r="BA68" s="2">
        <f t="shared" si="58"/>
        <v>986.40534542182945</v>
      </c>
      <c r="BB68" s="2">
        <f t="shared" si="59"/>
        <v>990.24493282849232</v>
      </c>
      <c r="BC68" s="2">
        <f t="shared" si="60"/>
        <v>993.35426344387417</v>
      </c>
      <c r="BD68" s="2">
        <f t="shared" si="61"/>
        <v>995.78187395259022</v>
      </c>
      <c r="BE68" s="2">
        <f t="shared" si="62"/>
        <v>997.583221975725</v>
      </c>
      <c r="BF68" s="2">
        <f t="shared" si="63"/>
        <v>998.82196196051609</v>
      </c>
      <c r="BG68" s="2">
        <f t="shared" ref="BG68:BG111" si="64">$BG$66-($BG$66*$A13)</f>
        <v>999.57234434498423</v>
      </c>
      <c r="BH68" s="2">
        <f>$BH$67-($BH$67*$A12)</f>
        <v>999.92438713547961</v>
      </c>
      <c r="BI68" s="14">
        <f>MAX(0,BI$4-SUM($D68:BH68))</f>
        <v>1000</v>
      </c>
    </row>
    <row r="69" spans="1:85" x14ac:dyDescent="0.25">
      <c r="A69" s="11">
        <f>lifetimes!E67</f>
        <v>0.8558980226426981</v>
      </c>
      <c r="B69" s="11"/>
      <c r="C69" s="40">
        <f t="shared" si="8"/>
        <v>59</v>
      </c>
      <c r="D69" s="15">
        <f t="shared" si="9"/>
        <v>36.025494339325462</v>
      </c>
      <c r="E69" s="1">
        <f t="shared" si="10"/>
        <v>78.241395478215509</v>
      </c>
      <c r="F69" s="1">
        <f t="shared" si="11"/>
        <v>127.1729507575692</v>
      </c>
      <c r="G69" s="1">
        <f t="shared" si="12"/>
        <v>183.34912277276749</v>
      </c>
      <c r="H69" s="13">
        <f t="shared" si="13"/>
        <v>197.8385423963955</v>
      </c>
      <c r="I69" s="13">
        <f t="shared" si="14"/>
        <v>213.0286559653415</v>
      </c>
      <c r="J69" s="16">
        <f t="shared" si="15"/>
        <v>228.91203490916678</v>
      </c>
      <c r="K69" s="17">
        <f t="shared" si="16"/>
        <v>245.47722098977727</v>
      </c>
      <c r="L69" s="13">
        <f t="shared" si="17"/>
        <v>262.7086204433067</v>
      </c>
      <c r="M69" s="12">
        <f t="shared" si="18"/>
        <v>280.58643318406234</v>
      </c>
      <c r="N69" s="12">
        <f t="shared" si="19"/>
        <v>299.08661925255319</v>
      </c>
      <c r="O69" s="12">
        <f t="shared" si="20"/>
        <v>318.1809042511527</v>
      </c>
      <c r="P69" s="3">
        <f t="shared" si="21"/>
        <v>337.83682503288492</v>
      </c>
      <c r="Q69" s="3">
        <f t="shared" si="22"/>
        <v>358.01781639888588</v>
      </c>
      <c r="R69" s="3">
        <f t="shared" si="23"/>
        <v>378.68333902701727</v>
      </c>
      <c r="S69" s="3">
        <f t="shared" si="24"/>
        <v>399.78904830703073</v>
      </c>
      <c r="T69" s="3">
        <f t="shared" si="25"/>
        <v>421.28700320629378</v>
      </c>
      <c r="U69" s="3">
        <f t="shared" si="26"/>
        <v>443.1259137442305</v>
      </c>
      <c r="V69" s="3">
        <f t="shared" si="27"/>
        <v>465.25142512313903</v>
      </c>
      <c r="W69" s="2">
        <f t="shared" si="28"/>
        <v>487.60643605752637</v>
      </c>
      <c r="X69" s="2">
        <f t="shared" si="29"/>
        <v>510.1314483727586</v>
      </c>
      <c r="Y69" s="2">
        <f t="shared" si="30"/>
        <v>532.76494451515669</v>
      </c>
      <c r="Z69" s="2">
        <f t="shared" si="31"/>
        <v>555.44378923743056</v>
      </c>
      <c r="AA69" s="2">
        <f t="shared" si="32"/>
        <v>578.10365140244699</v>
      </c>
      <c r="AB69" s="2">
        <f t="shared" si="33"/>
        <v>600.67944158985279</v>
      </c>
      <c r="AC69" s="18">
        <f t="shared" si="34"/>
        <v>623.10576099974367</v>
      </c>
      <c r="AD69" s="2">
        <f t="shared" si="35"/>
        <v>645.31735702677656</v>
      </c>
      <c r="AE69" s="18">
        <f t="shared" si="36"/>
        <v>667.24958083060835</v>
      </c>
      <c r="AF69" s="2">
        <f t="shared" si="37"/>
        <v>688.83884225358327</v>
      </c>
      <c r="AG69" s="2">
        <f t="shared" si="38"/>
        <v>710.02305753423184</v>
      </c>
      <c r="AH69" s="18">
        <f t="shared" si="39"/>
        <v>730.7420854333127</v>
      </c>
      <c r="AI69" s="18">
        <f t="shared" si="40"/>
        <v>750.93814762504292</v>
      </c>
      <c r="AJ69" s="2">
        <f t="shared" si="41"/>
        <v>770.55622950606926</v>
      </c>
      <c r="AK69" s="2">
        <f t="shared" si="42"/>
        <v>789.54445793385116</v>
      </c>
      <c r="AL69" s="2">
        <f t="shared" si="43"/>
        <v>807.85445282070089</v>
      </c>
      <c r="AM69" s="2">
        <f t="shared" si="44"/>
        <v>825.44164997190069</v>
      </c>
      <c r="AN69" s="2">
        <f t="shared" si="45"/>
        <v>842.26559306585477</v>
      </c>
      <c r="AO69" s="2">
        <f t="shared" si="46"/>
        <v>858.29019322074191</v>
      </c>
      <c r="AP69" s="2">
        <f t="shared" si="47"/>
        <v>873.48395517883068</v>
      </c>
      <c r="AQ69" s="2">
        <f t="shared" si="48"/>
        <v>887.82016975972044</v>
      </c>
      <c r="AR69" s="2">
        <f t="shared" si="49"/>
        <v>901.27707289282819</v>
      </c>
      <c r="AS69" s="2">
        <f t="shared" si="50"/>
        <v>913.83797224098601</v>
      </c>
      <c r="AT69" s="2">
        <f t="shared" si="51"/>
        <v>925.49134318358585</v>
      </c>
      <c r="AU69" s="2">
        <f t="shared" si="52"/>
        <v>936.23089676171855</v>
      </c>
      <c r="AV69" s="2">
        <f t="shared" si="53"/>
        <v>946.05562313168684</v>
      </c>
      <c r="AW69" s="2">
        <f t="shared" si="54"/>
        <v>954.9698151888266</v>
      </c>
      <c r="AX69" s="2">
        <f t="shared" si="55"/>
        <v>962.98307839812674</v>
      </c>
      <c r="AY69" s="2">
        <f t="shared" si="56"/>
        <v>970.11033465946286</v>
      </c>
      <c r="AZ69" s="2">
        <f t="shared" si="57"/>
        <v>976.37183048818247</v>
      </c>
      <c r="BA69" s="2">
        <f t="shared" si="58"/>
        <v>981.79316334994837</v>
      </c>
      <c r="BB69" s="2">
        <f t="shared" si="59"/>
        <v>986.40534542182229</v>
      </c>
      <c r="BC69" s="2">
        <f t="shared" si="60"/>
        <v>990.24493282850676</v>
      </c>
      <c r="BD69" s="2">
        <f t="shared" si="61"/>
        <v>993.3542634438669</v>
      </c>
      <c r="BE69" s="2">
        <f t="shared" si="62"/>
        <v>995.78187395259022</v>
      </c>
      <c r="BF69" s="2">
        <f t="shared" si="63"/>
        <v>997.583221975725</v>
      </c>
      <c r="BG69" s="2">
        <f t="shared" si="64"/>
        <v>998.82196196051609</v>
      </c>
      <c r="BH69" s="2">
        <f t="shared" ref="BH69:BH111" si="65">$BH$67-($BH$67*$A13)</f>
        <v>999.57234434498423</v>
      </c>
      <c r="BI69" s="2">
        <f>$BI$68-($BI$68*$A12)</f>
        <v>999.92438713547961</v>
      </c>
      <c r="BJ69" s="14">
        <f>MAX(0,BJ$4-SUM($D69:BI69))</f>
        <v>999.99999999999272</v>
      </c>
    </row>
    <row r="70" spans="1:85" x14ac:dyDescent="0.25">
      <c r="A70" s="11">
        <f>lifetimes!E68</f>
        <v>0.86758553355416379</v>
      </c>
      <c r="B70" s="11"/>
      <c r="C70" s="40">
        <f t="shared" si="8"/>
        <v>60</v>
      </c>
      <c r="D70" s="15">
        <f t="shared" si="9"/>
        <v>33.103616611459046</v>
      </c>
      <c r="E70" s="1">
        <f t="shared" si="10"/>
        <v>72.050988678650924</v>
      </c>
      <c r="F70" s="1">
        <f t="shared" si="11"/>
        <v>117.36209321732326</v>
      </c>
      <c r="G70" s="1">
        <f t="shared" si="12"/>
        <v>169.56393434342556</v>
      </c>
      <c r="H70" s="13">
        <f t="shared" si="13"/>
        <v>183.34912277276749</v>
      </c>
      <c r="I70" s="13">
        <f t="shared" si="14"/>
        <v>197.83854239639561</v>
      </c>
      <c r="J70" s="16">
        <f t="shared" si="15"/>
        <v>213.02865596534116</v>
      </c>
      <c r="K70" s="17">
        <f t="shared" si="16"/>
        <v>228.91203490916701</v>
      </c>
      <c r="L70" s="13">
        <f t="shared" si="17"/>
        <v>245.47722098977749</v>
      </c>
      <c r="M70" s="12">
        <f t="shared" si="18"/>
        <v>262.70862044330624</v>
      </c>
      <c r="N70" s="12">
        <f t="shared" si="19"/>
        <v>280.58643318406257</v>
      </c>
      <c r="O70" s="12">
        <f t="shared" si="20"/>
        <v>299.08661925255319</v>
      </c>
      <c r="P70" s="3">
        <f t="shared" si="21"/>
        <v>318.1809042511527</v>
      </c>
      <c r="Q70" s="3">
        <f t="shared" si="22"/>
        <v>337.83682503288492</v>
      </c>
      <c r="R70" s="3">
        <f t="shared" si="23"/>
        <v>358.01781639888588</v>
      </c>
      <c r="S70" s="3">
        <f t="shared" si="24"/>
        <v>378.68333902701727</v>
      </c>
      <c r="T70" s="3">
        <f t="shared" si="25"/>
        <v>399.78904830703073</v>
      </c>
      <c r="U70" s="3">
        <f t="shared" si="26"/>
        <v>421.28700320629378</v>
      </c>
      <c r="V70" s="3">
        <f t="shared" si="27"/>
        <v>443.1259137442305</v>
      </c>
      <c r="W70" s="2">
        <f t="shared" si="28"/>
        <v>465.25142512313903</v>
      </c>
      <c r="X70" s="2">
        <f t="shared" si="29"/>
        <v>487.60643605752637</v>
      </c>
      <c r="Y70" s="2">
        <f t="shared" si="30"/>
        <v>510.13144837276229</v>
      </c>
      <c r="Z70" s="2">
        <f t="shared" si="31"/>
        <v>532.76494451514895</v>
      </c>
      <c r="AA70" s="2">
        <f t="shared" si="32"/>
        <v>555.44378923743466</v>
      </c>
      <c r="AB70" s="2">
        <f t="shared" si="33"/>
        <v>578.10365140244699</v>
      </c>
      <c r="AC70" s="18">
        <f t="shared" si="34"/>
        <v>600.67944158985279</v>
      </c>
      <c r="AD70" s="2">
        <f t="shared" si="35"/>
        <v>623.10576099974367</v>
      </c>
      <c r="AE70" s="18">
        <f t="shared" si="36"/>
        <v>645.31735702677656</v>
      </c>
      <c r="AF70" s="2">
        <f t="shared" si="37"/>
        <v>667.24958083060835</v>
      </c>
      <c r="AG70" s="2">
        <f t="shared" si="38"/>
        <v>688.83884225358327</v>
      </c>
      <c r="AH70" s="18">
        <f t="shared" si="39"/>
        <v>710.02305753423184</v>
      </c>
      <c r="AI70" s="18">
        <f t="shared" si="40"/>
        <v>730.74208543330747</v>
      </c>
      <c r="AJ70" s="2">
        <f t="shared" si="41"/>
        <v>750.9381476250594</v>
      </c>
      <c r="AK70" s="2">
        <f t="shared" si="42"/>
        <v>770.55622950605243</v>
      </c>
      <c r="AL70" s="2">
        <f t="shared" si="43"/>
        <v>789.54445793386253</v>
      </c>
      <c r="AM70" s="2">
        <f t="shared" si="44"/>
        <v>807.85445282068918</v>
      </c>
      <c r="AN70" s="2">
        <f t="shared" si="45"/>
        <v>825.44164997190671</v>
      </c>
      <c r="AO70" s="2">
        <f t="shared" si="46"/>
        <v>842.26559306585477</v>
      </c>
      <c r="AP70" s="2">
        <f t="shared" si="47"/>
        <v>858.29019322074191</v>
      </c>
      <c r="AQ70" s="2">
        <f t="shared" si="48"/>
        <v>873.48395517883068</v>
      </c>
      <c r="AR70" s="2">
        <f t="shared" si="49"/>
        <v>887.82016975971078</v>
      </c>
      <c r="AS70" s="2">
        <f t="shared" si="50"/>
        <v>901.27707289284456</v>
      </c>
      <c r="AT70" s="2">
        <f t="shared" si="51"/>
        <v>913.83797224097941</v>
      </c>
      <c r="AU70" s="2">
        <f t="shared" si="52"/>
        <v>925.49134318359256</v>
      </c>
      <c r="AV70" s="2">
        <f t="shared" si="53"/>
        <v>936.2308967616982</v>
      </c>
      <c r="AW70" s="2">
        <f t="shared" si="54"/>
        <v>946.05562313171436</v>
      </c>
      <c r="AX70" s="2">
        <f t="shared" si="55"/>
        <v>954.9698151888058</v>
      </c>
      <c r="AY70" s="2">
        <f t="shared" si="56"/>
        <v>962.98307839813378</v>
      </c>
      <c r="AZ70" s="2">
        <f t="shared" si="57"/>
        <v>970.11033465946991</v>
      </c>
      <c r="BA70" s="2">
        <f t="shared" si="58"/>
        <v>976.37183048817531</v>
      </c>
      <c r="BB70" s="2">
        <f t="shared" si="59"/>
        <v>981.79316334994121</v>
      </c>
      <c r="BC70" s="2">
        <f t="shared" si="60"/>
        <v>986.40534542183661</v>
      </c>
      <c r="BD70" s="2">
        <f t="shared" si="61"/>
        <v>990.2449328284996</v>
      </c>
      <c r="BE70" s="2">
        <f t="shared" si="62"/>
        <v>993.3542634438669</v>
      </c>
      <c r="BF70" s="2">
        <f t="shared" si="63"/>
        <v>995.78187395259022</v>
      </c>
      <c r="BG70" s="2">
        <f t="shared" si="64"/>
        <v>997.583221975725</v>
      </c>
      <c r="BH70" s="2">
        <f t="shared" si="65"/>
        <v>998.82196196051609</v>
      </c>
      <c r="BI70" s="2">
        <f t="shared" ref="BI70:BI111" si="66">$BI$68-($BI$68*$A13)</f>
        <v>999.57234434498423</v>
      </c>
      <c r="BJ70" s="2">
        <f>$BJ$69-($BJ$69*$A12)</f>
        <v>999.92438713547233</v>
      </c>
      <c r="BK70" s="14">
        <f>MAX(0,BK$4-SUM($D70:BJ70))</f>
        <v>1000.0000000000073</v>
      </c>
    </row>
    <row r="71" spans="1:85" s="172" customFormat="1" x14ac:dyDescent="0.25">
      <c r="A71" s="160">
        <f>lifetimes!E69</f>
        <v>0.87858984408860807</v>
      </c>
      <c r="B71" s="160"/>
      <c r="C71" s="161">
        <f t="shared" si="8"/>
        <v>61</v>
      </c>
      <c r="D71" s="162">
        <f t="shared" si="9"/>
        <v>30.352538977847985</v>
      </c>
      <c r="E71" s="163">
        <f t="shared" si="10"/>
        <v>66.207233222918092</v>
      </c>
      <c r="F71" s="163">
        <f t="shared" si="11"/>
        <v>108.07648301797644</v>
      </c>
      <c r="G71" s="163">
        <f t="shared" si="12"/>
        <v>156.48279095643102</v>
      </c>
      <c r="H71" s="164">
        <f t="shared" si="13"/>
        <v>169.56393434342556</v>
      </c>
      <c r="I71" s="164">
        <f t="shared" si="14"/>
        <v>183.3491227727676</v>
      </c>
      <c r="J71" s="165">
        <f t="shared" si="15"/>
        <v>197.83854239639538</v>
      </c>
      <c r="K71" s="166">
        <f t="shared" si="16"/>
        <v>213.02865596534139</v>
      </c>
      <c r="L71" s="164">
        <f t="shared" si="17"/>
        <v>228.91203490916723</v>
      </c>
      <c r="M71" s="167">
        <f t="shared" si="18"/>
        <v>245.47722098977704</v>
      </c>
      <c r="N71" s="167">
        <f t="shared" si="19"/>
        <v>262.70862044330647</v>
      </c>
      <c r="O71" s="167">
        <f t="shared" si="20"/>
        <v>280.58643318406257</v>
      </c>
      <c r="P71" s="168">
        <f t="shared" si="21"/>
        <v>299.08661925255319</v>
      </c>
      <c r="Q71" s="168">
        <f t="shared" si="22"/>
        <v>318.1809042511527</v>
      </c>
      <c r="R71" s="168">
        <f t="shared" si="23"/>
        <v>337.83682503288492</v>
      </c>
      <c r="S71" s="168">
        <f t="shared" si="24"/>
        <v>358.01781639888588</v>
      </c>
      <c r="T71" s="168">
        <f t="shared" si="25"/>
        <v>378.68333902701727</v>
      </c>
      <c r="U71" s="168">
        <f t="shared" si="26"/>
        <v>399.78904830703073</v>
      </c>
      <c r="V71" s="168">
        <f t="shared" si="27"/>
        <v>421.28700320629378</v>
      </c>
      <c r="W71" s="169">
        <f t="shared" si="28"/>
        <v>443.1259137442305</v>
      </c>
      <c r="X71" s="169">
        <f t="shared" si="29"/>
        <v>465.25142512313903</v>
      </c>
      <c r="Y71" s="169">
        <f t="shared" si="30"/>
        <v>487.60643605753</v>
      </c>
      <c r="Z71" s="169">
        <f t="shared" si="31"/>
        <v>510.1314483727549</v>
      </c>
      <c r="AA71" s="169">
        <f t="shared" si="32"/>
        <v>532.76494451515282</v>
      </c>
      <c r="AB71" s="169">
        <f t="shared" si="33"/>
        <v>555.44378923743466</v>
      </c>
      <c r="AC71" s="170">
        <f t="shared" si="34"/>
        <v>578.10365140244699</v>
      </c>
      <c r="AD71" s="169">
        <f t="shared" si="35"/>
        <v>600.67944158985279</v>
      </c>
      <c r="AE71" s="170">
        <f t="shared" si="36"/>
        <v>623.10576099974367</v>
      </c>
      <c r="AF71" s="169">
        <f t="shared" si="37"/>
        <v>645.31735702677656</v>
      </c>
      <c r="AG71" s="169">
        <f t="shared" si="38"/>
        <v>667.24958083060835</v>
      </c>
      <c r="AH71" s="170">
        <f t="shared" si="39"/>
        <v>688.83884225358327</v>
      </c>
      <c r="AI71" s="170">
        <f t="shared" si="40"/>
        <v>710.02305753422661</v>
      </c>
      <c r="AJ71" s="169">
        <f t="shared" si="41"/>
        <v>730.74208543332338</v>
      </c>
      <c r="AK71" s="169">
        <f t="shared" si="42"/>
        <v>750.93814762504292</v>
      </c>
      <c r="AL71" s="169">
        <f t="shared" si="43"/>
        <v>770.55622950606369</v>
      </c>
      <c r="AM71" s="169">
        <f t="shared" si="44"/>
        <v>789.54445793385116</v>
      </c>
      <c r="AN71" s="169">
        <f t="shared" si="45"/>
        <v>807.85445282069497</v>
      </c>
      <c r="AO71" s="169">
        <f t="shared" si="46"/>
        <v>825.44164997190671</v>
      </c>
      <c r="AP71" s="169">
        <f t="shared" si="47"/>
        <v>842.26559306585477</v>
      </c>
      <c r="AQ71" s="169">
        <f t="shared" si="48"/>
        <v>858.29019322074191</v>
      </c>
      <c r="AR71" s="169">
        <f t="shared" si="49"/>
        <v>873.48395517882113</v>
      </c>
      <c r="AS71" s="169">
        <f t="shared" si="50"/>
        <v>887.82016975972692</v>
      </c>
      <c r="AT71" s="169">
        <f t="shared" si="51"/>
        <v>901.27707289283796</v>
      </c>
      <c r="AU71" s="169">
        <f t="shared" si="52"/>
        <v>913.83797224098601</v>
      </c>
      <c r="AV71" s="169">
        <f t="shared" si="53"/>
        <v>925.49134318357233</v>
      </c>
      <c r="AW71" s="169">
        <f t="shared" si="54"/>
        <v>936.23089676172538</v>
      </c>
      <c r="AX71" s="169">
        <f t="shared" si="55"/>
        <v>946.05562313169366</v>
      </c>
      <c r="AY71" s="169">
        <f t="shared" si="56"/>
        <v>954.96981518881273</v>
      </c>
      <c r="AZ71" s="169">
        <f t="shared" si="57"/>
        <v>962.98307839814083</v>
      </c>
      <c r="BA71" s="169">
        <f t="shared" si="58"/>
        <v>970.11033465946286</v>
      </c>
      <c r="BB71" s="169">
        <f t="shared" si="59"/>
        <v>976.37183048816826</v>
      </c>
      <c r="BC71" s="169">
        <f t="shared" si="60"/>
        <v>981.79316334995553</v>
      </c>
      <c r="BD71" s="169">
        <f t="shared" si="61"/>
        <v>986.40534542182945</v>
      </c>
      <c r="BE71" s="169">
        <f t="shared" si="62"/>
        <v>990.2449328284996</v>
      </c>
      <c r="BF71" s="169">
        <f t="shared" si="63"/>
        <v>993.3542634438669</v>
      </c>
      <c r="BG71" s="169">
        <f t="shared" si="64"/>
        <v>995.78187395259022</v>
      </c>
      <c r="BH71" s="169">
        <f t="shared" si="65"/>
        <v>997.583221975725</v>
      </c>
      <c r="BI71" s="169">
        <f t="shared" si="66"/>
        <v>998.82196196051609</v>
      </c>
      <c r="BJ71" s="169">
        <f t="shared" ref="BJ71:BJ111" si="67">$BJ$69-($BJ$69*$A13)</f>
        <v>999.57234434497695</v>
      </c>
      <c r="BK71" s="169">
        <f>$BK$70-($BK$70*$A12)</f>
        <v>999.92438713548688</v>
      </c>
      <c r="BL71" s="171">
        <f>MAX(0,BL$4-SUM($D71:BK71))</f>
        <v>1000.0000000000073</v>
      </c>
      <c r="BU71" s="173"/>
    </row>
    <row r="72" spans="1:85" s="51" customFormat="1" x14ac:dyDescent="0.25">
      <c r="A72" s="111">
        <f>lifetimes!E70</f>
        <v>0.88892387943131401</v>
      </c>
      <c r="B72" s="111"/>
      <c r="C72" s="93">
        <f t="shared" si="8"/>
        <v>62</v>
      </c>
      <c r="D72" s="76">
        <f t="shared" ref="D72:D111" si="68">$D$11-($D$11*A72)</f>
        <v>27.769030142171488</v>
      </c>
      <c r="E72" s="77">
        <f t="shared" ref="E72:E111" si="69">$E$12-($E$12*A71)</f>
        <v>60.70507795569597</v>
      </c>
      <c r="F72" s="77">
        <f t="shared" si="11"/>
        <v>99.310849834377109</v>
      </c>
      <c r="G72" s="77">
        <f t="shared" si="12"/>
        <v>144.10197735730185</v>
      </c>
      <c r="H72" s="78">
        <f t="shared" si="13"/>
        <v>156.48279095643102</v>
      </c>
      <c r="I72" s="78">
        <f t="shared" si="14"/>
        <v>169.56393434342556</v>
      </c>
      <c r="J72" s="79">
        <f t="shared" si="15"/>
        <v>183.34912277276737</v>
      </c>
      <c r="K72" s="80">
        <f t="shared" si="16"/>
        <v>197.8385423963955</v>
      </c>
      <c r="L72" s="78">
        <f t="shared" si="17"/>
        <v>213.02865596534161</v>
      </c>
      <c r="M72" s="94">
        <f t="shared" si="18"/>
        <v>228.91203490916678</v>
      </c>
      <c r="N72" s="94">
        <f t="shared" si="19"/>
        <v>245.47722098977727</v>
      </c>
      <c r="O72" s="94">
        <f t="shared" si="20"/>
        <v>262.70862044330647</v>
      </c>
      <c r="P72" s="81">
        <f t="shared" si="21"/>
        <v>280.58643318406257</v>
      </c>
      <c r="Q72" s="81">
        <f t="shared" si="22"/>
        <v>299.08661925255319</v>
      </c>
      <c r="R72" s="81">
        <f t="shared" si="23"/>
        <v>318.1809042511527</v>
      </c>
      <c r="S72" s="81">
        <f t="shared" si="24"/>
        <v>337.83682503288492</v>
      </c>
      <c r="T72" s="81">
        <f t="shared" si="25"/>
        <v>358.01781639888588</v>
      </c>
      <c r="U72" s="81">
        <f t="shared" si="26"/>
        <v>378.68333902701727</v>
      </c>
      <c r="V72" s="81">
        <f t="shared" si="27"/>
        <v>399.78904830703073</v>
      </c>
      <c r="W72" s="95">
        <f t="shared" si="28"/>
        <v>421.28700320629378</v>
      </c>
      <c r="X72" s="95">
        <f t="shared" si="29"/>
        <v>443.1259137442305</v>
      </c>
      <c r="Y72" s="95">
        <f t="shared" si="30"/>
        <v>465.25142512314233</v>
      </c>
      <c r="Z72" s="95">
        <f t="shared" si="31"/>
        <v>487.60643605752284</v>
      </c>
      <c r="AA72" s="95">
        <f t="shared" si="32"/>
        <v>510.1314483727586</v>
      </c>
      <c r="AB72" s="95">
        <f t="shared" si="33"/>
        <v>532.76494451515282</v>
      </c>
      <c r="AC72" s="112">
        <f t="shared" si="34"/>
        <v>555.44378923743466</v>
      </c>
      <c r="AD72" s="95">
        <f t="shared" si="35"/>
        <v>578.10365140244699</v>
      </c>
      <c r="AE72" s="112">
        <f t="shared" si="36"/>
        <v>600.67944158985279</v>
      </c>
      <c r="AF72" s="95">
        <f t="shared" si="37"/>
        <v>623.10576099974367</v>
      </c>
      <c r="AG72" s="95">
        <f t="shared" si="38"/>
        <v>645.31735702677656</v>
      </c>
      <c r="AH72" s="112">
        <f t="shared" si="39"/>
        <v>667.24958083060835</v>
      </c>
      <c r="AI72" s="112">
        <f t="shared" si="40"/>
        <v>688.83884225357826</v>
      </c>
      <c r="AJ72" s="95">
        <f t="shared" si="41"/>
        <v>710.02305753424207</v>
      </c>
      <c r="AK72" s="95">
        <f t="shared" si="42"/>
        <v>730.74208543330747</v>
      </c>
      <c r="AL72" s="95">
        <f t="shared" si="43"/>
        <v>750.93814762505383</v>
      </c>
      <c r="AM72" s="95">
        <f t="shared" si="44"/>
        <v>770.55622950605243</v>
      </c>
      <c r="AN72" s="95">
        <f t="shared" si="45"/>
        <v>789.54445793385685</v>
      </c>
      <c r="AO72" s="95">
        <f t="shared" si="46"/>
        <v>807.85445282069497</v>
      </c>
      <c r="AP72" s="95">
        <f t="shared" si="47"/>
        <v>825.44164997190671</v>
      </c>
      <c r="AQ72" s="95">
        <f t="shared" si="48"/>
        <v>842.26559306585477</v>
      </c>
      <c r="AR72" s="95">
        <f t="shared" si="49"/>
        <v>858.29019322073259</v>
      </c>
      <c r="AS72" s="95">
        <f t="shared" si="50"/>
        <v>873.48395517883705</v>
      </c>
      <c r="AT72" s="95">
        <f t="shared" si="51"/>
        <v>887.82016975972044</v>
      </c>
      <c r="AU72" s="95">
        <f t="shared" si="52"/>
        <v>901.27707289284456</v>
      </c>
      <c r="AV72" s="95">
        <f t="shared" si="53"/>
        <v>913.83797224096611</v>
      </c>
      <c r="AW72" s="95">
        <f t="shared" si="54"/>
        <v>925.49134318359927</v>
      </c>
      <c r="AX72" s="95">
        <f t="shared" si="55"/>
        <v>936.23089676170503</v>
      </c>
      <c r="AY72" s="95">
        <f t="shared" si="56"/>
        <v>946.0556231317006</v>
      </c>
      <c r="AZ72" s="95">
        <f t="shared" si="57"/>
        <v>954.96981518881967</v>
      </c>
      <c r="BA72" s="95">
        <f t="shared" si="58"/>
        <v>962.98307839813378</v>
      </c>
      <c r="BB72" s="95">
        <f t="shared" si="59"/>
        <v>970.11033465945582</v>
      </c>
      <c r="BC72" s="95">
        <f t="shared" si="60"/>
        <v>976.37183048818247</v>
      </c>
      <c r="BD72" s="95">
        <f t="shared" si="61"/>
        <v>981.79316334994837</v>
      </c>
      <c r="BE72" s="95">
        <f t="shared" si="62"/>
        <v>986.40534542182945</v>
      </c>
      <c r="BF72" s="95">
        <f t="shared" si="63"/>
        <v>990.2449328284996</v>
      </c>
      <c r="BG72" s="95">
        <f t="shared" si="64"/>
        <v>993.3542634438669</v>
      </c>
      <c r="BH72" s="95">
        <f t="shared" si="65"/>
        <v>995.78187395259022</v>
      </c>
      <c r="BI72" s="95">
        <f t="shared" si="66"/>
        <v>997.583221975725</v>
      </c>
      <c r="BJ72" s="95">
        <f t="shared" si="67"/>
        <v>998.82196196050882</v>
      </c>
      <c r="BK72" s="95">
        <f t="shared" ref="BK72:BK111" si="70">$BK$70-($BK$70*$A13)</f>
        <v>999.57234434499151</v>
      </c>
      <c r="BL72" s="157">
        <f>$BL$71-($BL$71*$A12)</f>
        <v>999.92438713548688</v>
      </c>
      <c r="BM72" s="75">
        <f>MAX(0,BM$4-SUM($D72:BL72))</f>
        <v>1114.8171524993086</v>
      </c>
      <c r="BU72" s="148"/>
    </row>
    <row r="73" spans="1:85" s="51" customFormat="1" x14ac:dyDescent="0.25">
      <c r="A73" s="111">
        <f>lifetimes!E71</f>
        <v>0.89860312331963943</v>
      </c>
      <c r="B73" s="111"/>
      <c r="C73" s="93">
        <f t="shared" si="8"/>
        <v>63</v>
      </c>
      <c r="D73" s="76">
        <f t="shared" si="68"/>
        <v>25.349219170090151</v>
      </c>
      <c r="E73" s="77">
        <f t="shared" si="69"/>
        <v>55.538060284342976</v>
      </c>
      <c r="F73" s="77">
        <f t="shared" si="11"/>
        <v>91.057616933543954</v>
      </c>
      <c r="G73" s="77">
        <f t="shared" si="12"/>
        <v>132.41446644583618</v>
      </c>
      <c r="H73" s="78">
        <f t="shared" si="13"/>
        <v>144.10197735730185</v>
      </c>
      <c r="I73" s="78">
        <f t="shared" si="14"/>
        <v>156.48279095643113</v>
      </c>
      <c r="J73" s="79">
        <f t="shared" si="15"/>
        <v>169.56393434342533</v>
      </c>
      <c r="K73" s="80">
        <f t="shared" si="16"/>
        <v>183.34912277276749</v>
      </c>
      <c r="L73" s="78">
        <f t="shared" si="17"/>
        <v>197.83854239639572</v>
      </c>
      <c r="M73" s="94">
        <f t="shared" si="18"/>
        <v>213.02865596534116</v>
      </c>
      <c r="N73" s="94">
        <f t="shared" si="19"/>
        <v>228.91203490916701</v>
      </c>
      <c r="O73" s="94">
        <f t="shared" si="20"/>
        <v>245.47722098977727</v>
      </c>
      <c r="P73" s="81">
        <f t="shared" si="21"/>
        <v>262.70862044330647</v>
      </c>
      <c r="Q73" s="81">
        <f t="shared" si="22"/>
        <v>280.58643318406257</v>
      </c>
      <c r="R73" s="81">
        <f t="shared" si="23"/>
        <v>299.08661925255319</v>
      </c>
      <c r="S73" s="81">
        <f t="shared" si="24"/>
        <v>318.1809042511527</v>
      </c>
      <c r="T73" s="81">
        <f t="shared" si="25"/>
        <v>337.83682503288492</v>
      </c>
      <c r="U73" s="81">
        <f t="shared" si="26"/>
        <v>358.01781639888588</v>
      </c>
      <c r="V73" s="81">
        <f t="shared" si="27"/>
        <v>378.68333902701727</v>
      </c>
      <c r="W73" s="95">
        <f t="shared" si="28"/>
        <v>399.78904830703073</v>
      </c>
      <c r="X73" s="95">
        <f t="shared" si="29"/>
        <v>421.28700320629378</v>
      </c>
      <c r="Y73" s="95">
        <f t="shared" si="30"/>
        <v>443.12591374423369</v>
      </c>
      <c r="Z73" s="95">
        <f t="shared" si="31"/>
        <v>465.25142512313562</v>
      </c>
      <c r="AA73" s="95">
        <f t="shared" si="32"/>
        <v>487.60643605752637</v>
      </c>
      <c r="AB73" s="95">
        <f t="shared" si="33"/>
        <v>510.1314483727586</v>
      </c>
      <c r="AC73" s="112">
        <f t="shared" si="34"/>
        <v>532.76494451515282</v>
      </c>
      <c r="AD73" s="95">
        <f t="shared" si="35"/>
        <v>555.44378923743466</v>
      </c>
      <c r="AE73" s="112">
        <f t="shared" si="36"/>
        <v>578.10365140244699</v>
      </c>
      <c r="AF73" s="95">
        <f t="shared" si="37"/>
        <v>600.67944158985279</v>
      </c>
      <c r="AG73" s="95">
        <f t="shared" si="38"/>
        <v>623.10576099974367</v>
      </c>
      <c r="AH73" s="112">
        <f t="shared" si="39"/>
        <v>645.31735702677656</v>
      </c>
      <c r="AI73" s="112">
        <f t="shared" si="40"/>
        <v>667.24958083060346</v>
      </c>
      <c r="AJ73" s="95">
        <f t="shared" si="41"/>
        <v>688.83884225359327</v>
      </c>
      <c r="AK73" s="95">
        <f t="shared" si="42"/>
        <v>710.02305753422661</v>
      </c>
      <c r="AL73" s="95">
        <f t="shared" si="43"/>
        <v>730.74208543331815</v>
      </c>
      <c r="AM73" s="95">
        <f t="shared" si="44"/>
        <v>750.93814762504292</v>
      </c>
      <c r="AN73" s="95">
        <f t="shared" si="45"/>
        <v>770.55622950605812</v>
      </c>
      <c r="AO73" s="95">
        <f t="shared" si="46"/>
        <v>789.54445793385685</v>
      </c>
      <c r="AP73" s="95">
        <f t="shared" si="47"/>
        <v>807.85445282069497</v>
      </c>
      <c r="AQ73" s="95">
        <f t="shared" si="48"/>
        <v>825.44164997190671</v>
      </c>
      <c r="AR73" s="95">
        <f t="shared" si="49"/>
        <v>842.26559306584568</v>
      </c>
      <c r="AS73" s="95">
        <f t="shared" si="50"/>
        <v>858.29019322074817</v>
      </c>
      <c r="AT73" s="95">
        <f t="shared" si="51"/>
        <v>873.48395517883068</v>
      </c>
      <c r="AU73" s="95">
        <f t="shared" si="52"/>
        <v>887.82016975972692</v>
      </c>
      <c r="AV73" s="95">
        <f t="shared" si="53"/>
        <v>901.27707289282489</v>
      </c>
      <c r="AW73" s="95">
        <f t="shared" si="54"/>
        <v>913.83797224099271</v>
      </c>
      <c r="AX73" s="95">
        <f t="shared" si="55"/>
        <v>925.49134318357915</v>
      </c>
      <c r="AY73" s="95">
        <f t="shared" si="56"/>
        <v>936.23089676171173</v>
      </c>
      <c r="AZ73" s="95">
        <f t="shared" si="57"/>
        <v>946.05562313170742</v>
      </c>
      <c r="BA73" s="95">
        <f t="shared" si="58"/>
        <v>954.96981518881273</v>
      </c>
      <c r="BB73" s="95">
        <f t="shared" si="59"/>
        <v>962.98307839812674</v>
      </c>
      <c r="BC73" s="95">
        <f t="shared" si="60"/>
        <v>970.11033465946991</v>
      </c>
      <c r="BD73" s="95">
        <f t="shared" si="61"/>
        <v>976.37183048817531</v>
      </c>
      <c r="BE73" s="95">
        <f t="shared" si="62"/>
        <v>981.79316334994837</v>
      </c>
      <c r="BF73" s="95">
        <f t="shared" si="63"/>
        <v>986.40534542182945</v>
      </c>
      <c r="BG73" s="95">
        <f t="shared" si="64"/>
        <v>990.2449328284996</v>
      </c>
      <c r="BH73" s="95">
        <f t="shared" si="65"/>
        <v>993.3542634438669</v>
      </c>
      <c r="BI73" s="95">
        <f t="shared" si="66"/>
        <v>995.78187395259022</v>
      </c>
      <c r="BJ73" s="95">
        <f t="shared" si="67"/>
        <v>997.58322197571772</v>
      </c>
      <c r="BK73" s="95">
        <f t="shared" si="70"/>
        <v>998.82196196052337</v>
      </c>
      <c r="BL73" s="157">
        <f t="shared" ref="BL73:BL111" si="71">$BL$71-($BL$71*$A13)</f>
        <v>999.57234434499151</v>
      </c>
      <c r="BM73" s="95">
        <f>$BM$72-($BM$72*$A12)</f>
        <v>1114.7328579809916</v>
      </c>
      <c r="BN73" s="75">
        <f>MAX(0,BN$4-SUM($D73:BM73))</f>
        <v>1052.8817595513101</v>
      </c>
      <c r="BU73" s="148"/>
    </row>
    <row r="74" spans="1:85" s="51" customFormat="1" x14ac:dyDescent="0.25">
      <c r="A74" s="111">
        <f>lifetimes!E72</f>
        <v>0.90764534542306219</v>
      </c>
      <c r="B74" s="111"/>
      <c r="C74" s="93">
        <f t="shared" si="8"/>
        <v>64</v>
      </c>
      <c r="D74" s="76">
        <f t="shared" si="68"/>
        <v>23.088663644234458</v>
      </c>
      <c r="E74" s="77">
        <f t="shared" si="69"/>
        <v>50.698438340180303</v>
      </c>
      <c r="F74" s="77">
        <f t="shared" si="11"/>
        <v>83.307090426514492</v>
      </c>
      <c r="G74" s="77">
        <f t="shared" si="12"/>
        <v>121.41015591139194</v>
      </c>
      <c r="H74" s="78">
        <f t="shared" si="13"/>
        <v>132.41446644583618</v>
      </c>
      <c r="I74" s="78">
        <f t="shared" si="14"/>
        <v>144.10197735730196</v>
      </c>
      <c r="J74" s="79">
        <f t="shared" si="15"/>
        <v>156.4827909564309</v>
      </c>
      <c r="K74" s="80">
        <f t="shared" si="16"/>
        <v>169.56393434342556</v>
      </c>
      <c r="L74" s="78">
        <f t="shared" si="17"/>
        <v>183.34912277276771</v>
      </c>
      <c r="M74" s="94">
        <f t="shared" si="18"/>
        <v>197.83854239639538</v>
      </c>
      <c r="N74" s="94">
        <f t="shared" si="19"/>
        <v>213.02865596534139</v>
      </c>
      <c r="O74" s="94">
        <f t="shared" si="20"/>
        <v>228.91203490916701</v>
      </c>
      <c r="P74" s="81">
        <f t="shared" si="21"/>
        <v>245.47722098977727</v>
      </c>
      <c r="Q74" s="81">
        <f t="shared" si="22"/>
        <v>262.70862044330647</v>
      </c>
      <c r="R74" s="81">
        <f t="shared" si="23"/>
        <v>280.58643318406257</v>
      </c>
      <c r="S74" s="81">
        <f t="shared" si="24"/>
        <v>299.08661925255319</v>
      </c>
      <c r="T74" s="81">
        <f t="shared" si="25"/>
        <v>318.1809042511527</v>
      </c>
      <c r="U74" s="81">
        <f t="shared" si="26"/>
        <v>337.83682503288492</v>
      </c>
      <c r="V74" s="81">
        <f t="shared" si="27"/>
        <v>358.01781639888588</v>
      </c>
      <c r="W74" s="95">
        <f t="shared" si="28"/>
        <v>378.68333902701727</v>
      </c>
      <c r="X74" s="95">
        <f t="shared" si="29"/>
        <v>399.78904830703073</v>
      </c>
      <c r="Y74" s="95">
        <f t="shared" si="30"/>
        <v>421.28700320629684</v>
      </c>
      <c r="Z74" s="95">
        <f t="shared" si="31"/>
        <v>443.12591374422732</v>
      </c>
      <c r="AA74" s="95">
        <f t="shared" si="32"/>
        <v>465.25142512313903</v>
      </c>
      <c r="AB74" s="95">
        <f t="shared" si="33"/>
        <v>487.60643605752637</v>
      </c>
      <c r="AC74" s="112">
        <f t="shared" si="34"/>
        <v>510.1314483727586</v>
      </c>
      <c r="AD74" s="95">
        <f t="shared" si="35"/>
        <v>532.76494451515282</v>
      </c>
      <c r="AE74" s="112">
        <f t="shared" si="36"/>
        <v>555.44378923743466</v>
      </c>
      <c r="AF74" s="95">
        <f t="shared" si="37"/>
        <v>578.10365140244699</v>
      </c>
      <c r="AG74" s="95">
        <f t="shared" si="38"/>
        <v>600.67944158985279</v>
      </c>
      <c r="AH74" s="112">
        <f t="shared" si="39"/>
        <v>623.10576099974367</v>
      </c>
      <c r="AI74" s="112">
        <f t="shared" si="40"/>
        <v>645.3173570267719</v>
      </c>
      <c r="AJ74" s="95">
        <f t="shared" si="41"/>
        <v>667.24958083061802</v>
      </c>
      <c r="AK74" s="95">
        <f t="shared" si="42"/>
        <v>688.83884225357826</v>
      </c>
      <c r="AL74" s="95">
        <f t="shared" si="43"/>
        <v>710.02305753423695</v>
      </c>
      <c r="AM74" s="95">
        <f t="shared" si="44"/>
        <v>730.74208543330747</v>
      </c>
      <c r="AN74" s="95">
        <f t="shared" si="45"/>
        <v>750.93814762504837</v>
      </c>
      <c r="AO74" s="95">
        <f t="shared" si="46"/>
        <v>770.55622950605812</v>
      </c>
      <c r="AP74" s="95">
        <f t="shared" si="47"/>
        <v>789.54445793385685</v>
      </c>
      <c r="AQ74" s="95">
        <f t="shared" si="48"/>
        <v>807.85445282069497</v>
      </c>
      <c r="AR74" s="95">
        <f t="shared" si="49"/>
        <v>825.44164997189773</v>
      </c>
      <c r="AS74" s="95">
        <f t="shared" si="50"/>
        <v>842.26559306586091</v>
      </c>
      <c r="AT74" s="95">
        <f t="shared" si="51"/>
        <v>858.29019322074191</v>
      </c>
      <c r="AU74" s="95">
        <f t="shared" si="52"/>
        <v>873.48395517883705</v>
      </c>
      <c r="AV74" s="95">
        <f t="shared" si="53"/>
        <v>887.82016975970748</v>
      </c>
      <c r="AW74" s="95">
        <f t="shared" si="54"/>
        <v>901.27707289285104</v>
      </c>
      <c r="AX74" s="95">
        <f t="shared" si="55"/>
        <v>913.8379722409727</v>
      </c>
      <c r="AY74" s="95">
        <f t="shared" si="56"/>
        <v>925.49134318358585</v>
      </c>
      <c r="AZ74" s="95">
        <f t="shared" si="57"/>
        <v>936.23089676171855</v>
      </c>
      <c r="BA74" s="95">
        <f t="shared" si="58"/>
        <v>946.0556231317006</v>
      </c>
      <c r="BB74" s="95">
        <f t="shared" si="59"/>
        <v>954.9698151888058</v>
      </c>
      <c r="BC74" s="95">
        <f t="shared" si="60"/>
        <v>962.98307839814083</v>
      </c>
      <c r="BD74" s="95">
        <f t="shared" si="61"/>
        <v>970.11033465946286</v>
      </c>
      <c r="BE74" s="95">
        <f t="shared" si="62"/>
        <v>976.37183048817531</v>
      </c>
      <c r="BF74" s="95">
        <f t="shared" si="63"/>
        <v>981.79316334994837</v>
      </c>
      <c r="BG74" s="95">
        <f t="shared" si="64"/>
        <v>986.40534542182945</v>
      </c>
      <c r="BH74" s="95">
        <f t="shared" si="65"/>
        <v>990.2449328284996</v>
      </c>
      <c r="BI74" s="95">
        <f t="shared" si="66"/>
        <v>993.3542634438669</v>
      </c>
      <c r="BJ74" s="95">
        <f t="shared" si="67"/>
        <v>995.78187395258294</v>
      </c>
      <c r="BK74" s="95">
        <f t="shared" si="70"/>
        <v>997.58322197573227</v>
      </c>
      <c r="BL74" s="157">
        <f t="shared" si="71"/>
        <v>998.82196196052337</v>
      </c>
      <c r="BM74" s="95">
        <f t="shared" ref="BM74:BM111" si="72">$BM$72-($BM$72*$A13)</f>
        <v>1114.3403946397336</v>
      </c>
      <c r="BN74" s="95">
        <f>$BN$73-($BN$73*$A12)</f>
        <v>1052.8021481454691</v>
      </c>
      <c r="BO74" s="75">
        <f>MAX(0,BO$4-SUM($D74:BN74))</f>
        <v>966.10531692876248</v>
      </c>
      <c r="BU74" s="148"/>
    </row>
    <row r="75" spans="1:85" s="51" customFormat="1" x14ac:dyDescent="0.25">
      <c r="A75" s="111">
        <f>lifetimes!E73</f>
        <v>0.91607032403366562</v>
      </c>
      <c r="B75" s="111"/>
      <c r="C75" s="93">
        <f t="shared" si="8"/>
        <v>65</v>
      </c>
      <c r="D75" s="76">
        <f t="shared" si="68"/>
        <v>20.982418991583586</v>
      </c>
      <c r="E75" s="77">
        <f t="shared" si="69"/>
        <v>46.177327288468916</v>
      </c>
      <c r="F75" s="77">
        <f t="shared" si="11"/>
        <v>76.047657510270483</v>
      </c>
      <c r="G75" s="77">
        <f t="shared" si="12"/>
        <v>111.07612056868595</v>
      </c>
      <c r="H75" s="78">
        <f t="shared" si="13"/>
        <v>121.41015591139194</v>
      </c>
      <c r="I75" s="78">
        <f t="shared" si="14"/>
        <v>132.4144664458363</v>
      </c>
      <c r="J75" s="79">
        <f t="shared" si="15"/>
        <v>144.10197735730173</v>
      </c>
      <c r="K75" s="80">
        <f t="shared" si="16"/>
        <v>156.48279095643102</v>
      </c>
      <c r="L75" s="78">
        <f t="shared" si="17"/>
        <v>169.56393434342567</v>
      </c>
      <c r="M75" s="94">
        <f t="shared" si="18"/>
        <v>183.34912277276737</v>
      </c>
      <c r="N75" s="94">
        <f t="shared" si="19"/>
        <v>197.8385423963955</v>
      </c>
      <c r="O75" s="94">
        <f t="shared" si="20"/>
        <v>213.02865596534139</v>
      </c>
      <c r="P75" s="81">
        <f t="shared" si="21"/>
        <v>228.91203490916701</v>
      </c>
      <c r="Q75" s="81">
        <f t="shared" si="22"/>
        <v>245.47722098977727</v>
      </c>
      <c r="R75" s="81">
        <f t="shared" si="23"/>
        <v>262.70862044330647</v>
      </c>
      <c r="S75" s="81">
        <f t="shared" si="24"/>
        <v>280.58643318406257</v>
      </c>
      <c r="T75" s="81">
        <f t="shared" si="25"/>
        <v>299.08661925255319</v>
      </c>
      <c r="U75" s="81">
        <f t="shared" si="26"/>
        <v>318.1809042511527</v>
      </c>
      <c r="V75" s="81">
        <f t="shared" si="27"/>
        <v>337.83682503288492</v>
      </c>
      <c r="W75" s="95">
        <f t="shared" si="28"/>
        <v>358.01781639888588</v>
      </c>
      <c r="X75" s="95">
        <f t="shared" si="29"/>
        <v>378.68333902701727</v>
      </c>
      <c r="Y75" s="95">
        <f t="shared" si="30"/>
        <v>399.78904830703368</v>
      </c>
      <c r="Z75" s="95">
        <f t="shared" si="31"/>
        <v>421.28700320629071</v>
      </c>
      <c r="AA75" s="95">
        <f t="shared" si="32"/>
        <v>443.1259137442305</v>
      </c>
      <c r="AB75" s="95">
        <f t="shared" si="33"/>
        <v>465.25142512313903</v>
      </c>
      <c r="AC75" s="112">
        <f t="shared" si="34"/>
        <v>487.60643605752637</v>
      </c>
      <c r="AD75" s="95">
        <f t="shared" si="35"/>
        <v>510.1314483727586</v>
      </c>
      <c r="AE75" s="112">
        <f t="shared" si="36"/>
        <v>532.76494451515282</v>
      </c>
      <c r="AF75" s="95">
        <f t="shared" si="37"/>
        <v>555.44378923743466</v>
      </c>
      <c r="AG75" s="95">
        <f t="shared" si="38"/>
        <v>578.10365140244699</v>
      </c>
      <c r="AH75" s="112">
        <f t="shared" si="39"/>
        <v>600.67944158985279</v>
      </c>
      <c r="AI75" s="112">
        <f t="shared" si="40"/>
        <v>623.10576099973923</v>
      </c>
      <c r="AJ75" s="95">
        <f t="shared" si="41"/>
        <v>645.317357026786</v>
      </c>
      <c r="AK75" s="95">
        <f t="shared" si="42"/>
        <v>667.24958083060346</v>
      </c>
      <c r="AL75" s="95">
        <f t="shared" si="43"/>
        <v>688.83884225358827</v>
      </c>
      <c r="AM75" s="95">
        <f t="shared" si="44"/>
        <v>710.02305753422661</v>
      </c>
      <c r="AN75" s="95">
        <f t="shared" si="45"/>
        <v>730.7420854333127</v>
      </c>
      <c r="AO75" s="95">
        <f t="shared" si="46"/>
        <v>750.93814762504837</v>
      </c>
      <c r="AP75" s="95">
        <f t="shared" si="47"/>
        <v>770.55622950605812</v>
      </c>
      <c r="AQ75" s="95">
        <f t="shared" si="48"/>
        <v>789.54445793385685</v>
      </c>
      <c r="AR75" s="95">
        <f t="shared" si="49"/>
        <v>807.85445282068622</v>
      </c>
      <c r="AS75" s="95">
        <f t="shared" si="50"/>
        <v>825.44164997191274</v>
      </c>
      <c r="AT75" s="95">
        <f t="shared" si="51"/>
        <v>842.26559306585477</v>
      </c>
      <c r="AU75" s="95">
        <f t="shared" si="52"/>
        <v>858.29019322074817</v>
      </c>
      <c r="AV75" s="95">
        <f t="shared" si="53"/>
        <v>873.48395517881795</v>
      </c>
      <c r="AW75" s="95">
        <f t="shared" si="54"/>
        <v>887.8201697597334</v>
      </c>
      <c r="AX75" s="95">
        <f t="shared" si="55"/>
        <v>901.27707289283148</v>
      </c>
      <c r="AY75" s="95">
        <f t="shared" si="56"/>
        <v>913.83797224097941</v>
      </c>
      <c r="AZ75" s="95">
        <f t="shared" si="57"/>
        <v>925.49134318359256</v>
      </c>
      <c r="BA75" s="95">
        <f t="shared" si="58"/>
        <v>936.23089676171173</v>
      </c>
      <c r="BB75" s="95">
        <f t="shared" si="59"/>
        <v>946.05562313169366</v>
      </c>
      <c r="BC75" s="95">
        <f t="shared" si="60"/>
        <v>954.96981518881967</v>
      </c>
      <c r="BD75" s="95">
        <f t="shared" si="61"/>
        <v>962.98307839813378</v>
      </c>
      <c r="BE75" s="95">
        <f t="shared" si="62"/>
        <v>970.11033465946286</v>
      </c>
      <c r="BF75" s="95">
        <f t="shared" si="63"/>
        <v>976.37183048817531</v>
      </c>
      <c r="BG75" s="95">
        <f t="shared" si="64"/>
        <v>981.79316334994837</v>
      </c>
      <c r="BH75" s="95">
        <f t="shared" si="65"/>
        <v>986.40534542182945</v>
      </c>
      <c r="BI75" s="95">
        <f t="shared" si="66"/>
        <v>990.2449328284996</v>
      </c>
      <c r="BJ75" s="95">
        <f t="shared" si="67"/>
        <v>993.35426344385962</v>
      </c>
      <c r="BK75" s="95">
        <f t="shared" si="70"/>
        <v>995.78187395259749</v>
      </c>
      <c r="BL75" s="157">
        <f t="shared" si="71"/>
        <v>997.58322197573227</v>
      </c>
      <c r="BM75" s="95">
        <f t="shared" si="72"/>
        <v>1113.5038554865953</v>
      </c>
      <c r="BN75" s="95">
        <f t="shared" ref="BN75:BN111" si="73">$BN$73-($BN$73*$A13)</f>
        <v>1052.431488712775</v>
      </c>
      <c r="BO75" s="95">
        <f>$BO$74-($BO$74*$A12)</f>
        <v>966.03226693832107</v>
      </c>
      <c r="BP75" s="75">
        <f>MAX(0,BP$4-SUM($D75:BO75))</f>
        <v>902.91287858870783</v>
      </c>
      <c r="BU75" s="148"/>
    </row>
    <row r="76" spans="1:85" s="51" customFormat="1" x14ac:dyDescent="0.25">
      <c r="A76" s="111">
        <f>lifetimes!E74</f>
        <v>0.92389956754028013</v>
      </c>
      <c r="B76" s="111"/>
      <c r="C76" s="93">
        <f t="shared" si="8"/>
        <v>66</v>
      </c>
      <c r="D76" s="76">
        <f t="shared" si="68"/>
        <v>19.025108114929964</v>
      </c>
      <c r="E76" s="77">
        <f t="shared" si="69"/>
        <v>41.964837983167172</v>
      </c>
      <c r="F76" s="77">
        <f t="shared" si="11"/>
        <v>69.265990932703403</v>
      </c>
      <c r="G76" s="77">
        <f t="shared" si="12"/>
        <v>101.39687668036061</v>
      </c>
      <c r="H76" s="78">
        <f t="shared" si="13"/>
        <v>111.07612056868595</v>
      </c>
      <c r="I76" s="78">
        <f t="shared" si="14"/>
        <v>121.41015591139194</v>
      </c>
      <c r="J76" s="79">
        <f t="shared" si="15"/>
        <v>132.41446644583607</v>
      </c>
      <c r="K76" s="80">
        <f t="shared" si="16"/>
        <v>144.10197735730185</v>
      </c>
      <c r="L76" s="78">
        <f t="shared" si="17"/>
        <v>156.48279095643113</v>
      </c>
      <c r="M76" s="94">
        <f t="shared" si="18"/>
        <v>169.56393434342533</v>
      </c>
      <c r="N76" s="94">
        <f t="shared" si="19"/>
        <v>183.34912277276749</v>
      </c>
      <c r="O76" s="94">
        <f t="shared" si="20"/>
        <v>197.8385423963955</v>
      </c>
      <c r="P76" s="81">
        <f t="shared" si="21"/>
        <v>213.02865596534139</v>
      </c>
      <c r="Q76" s="81">
        <f t="shared" si="22"/>
        <v>228.91203490916701</v>
      </c>
      <c r="R76" s="81">
        <f t="shared" si="23"/>
        <v>245.47722098977727</v>
      </c>
      <c r="S76" s="81">
        <f t="shared" si="24"/>
        <v>262.70862044330647</v>
      </c>
      <c r="T76" s="81">
        <f t="shared" si="25"/>
        <v>280.58643318406257</v>
      </c>
      <c r="U76" s="81">
        <f t="shared" si="26"/>
        <v>299.08661925255319</v>
      </c>
      <c r="V76" s="81">
        <f t="shared" si="27"/>
        <v>318.1809042511527</v>
      </c>
      <c r="W76" s="95">
        <f t="shared" si="28"/>
        <v>337.83682503288492</v>
      </c>
      <c r="X76" s="95">
        <f t="shared" si="29"/>
        <v>358.01781639888588</v>
      </c>
      <c r="Y76" s="95">
        <f t="shared" si="30"/>
        <v>378.68333902702</v>
      </c>
      <c r="Z76" s="95">
        <f t="shared" si="31"/>
        <v>399.78904830702788</v>
      </c>
      <c r="AA76" s="95">
        <f t="shared" si="32"/>
        <v>421.28700320629378</v>
      </c>
      <c r="AB76" s="95">
        <f t="shared" si="33"/>
        <v>443.1259137442305</v>
      </c>
      <c r="AC76" s="112">
        <f t="shared" si="34"/>
        <v>465.25142512313903</v>
      </c>
      <c r="AD76" s="95">
        <f t="shared" si="35"/>
        <v>487.60643605752637</v>
      </c>
      <c r="AE76" s="112">
        <f t="shared" si="36"/>
        <v>510.1314483727586</v>
      </c>
      <c r="AF76" s="95">
        <f t="shared" si="37"/>
        <v>532.76494451515282</v>
      </c>
      <c r="AG76" s="95">
        <f t="shared" si="38"/>
        <v>555.44378923743466</v>
      </c>
      <c r="AH76" s="112">
        <f t="shared" si="39"/>
        <v>578.10365140244699</v>
      </c>
      <c r="AI76" s="112">
        <f t="shared" si="40"/>
        <v>600.67944158984847</v>
      </c>
      <c r="AJ76" s="95">
        <f t="shared" si="41"/>
        <v>623.10576099975276</v>
      </c>
      <c r="AK76" s="95">
        <f t="shared" si="42"/>
        <v>645.3173570267719</v>
      </c>
      <c r="AL76" s="95">
        <f t="shared" si="43"/>
        <v>667.24958083061324</v>
      </c>
      <c r="AM76" s="95">
        <f t="shared" si="44"/>
        <v>688.83884225357826</v>
      </c>
      <c r="AN76" s="95">
        <f t="shared" si="45"/>
        <v>710.02305753423184</v>
      </c>
      <c r="AO76" s="95">
        <f t="shared" si="46"/>
        <v>730.7420854333127</v>
      </c>
      <c r="AP76" s="95">
        <f t="shared" si="47"/>
        <v>750.93814762504837</v>
      </c>
      <c r="AQ76" s="95">
        <f t="shared" si="48"/>
        <v>770.55622950605812</v>
      </c>
      <c r="AR76" s="95">
        <f t="shared" si="49"/>
        <v>789.54445793384821</v>
      </c>
      <c r="AS76" s="95">
        <f t="shared" si="50"/>
        <v>807.85445282070089</v>
      </c>
      <c r="AT76" s="95">
        <f t="shared" si="51"/>
        <v>825.44164997190671</v>
      </c>
      <c r="AU76" s="95">
        <f t="shared" si="52"/>
        <v>842.26559306586091</v>
      </c>
      <c r="AV76" s="95">
        <f t="shared" si="53"/>
        <v>858.29019322072941</v>
      </c>
      <c r="AW76" s="95">
        <f t="shared" si="54"/>
        <v>873.48395517884342</v>
      </c>
      <c r="AX76" s="95">
        <f t="shared" si="55"/>
        <v>887.82016975971396</v>
      </c>
      <c r="AY76" s="95">
        <f t="shared" si="56"/>
        <v>901.27707289283796</v>
      </c>
      <c r="AZ76" s="95">
        <f t="shared" si="57"/>
        <v>913.83797224098601</v>
      </c>
      <c r="BA76" s="95">
        <f t="shared" si="58"/>
        <v>925.49134318358585</v>
      </c>
      <c r="BB76" s="95">
        <f t="shared" si="59"/>
        <v>936.23089676170503</v>
      </c>
      <c r="BC76" s="95">
        <f t="shared" si="60"/>
        <v>946.05562313170742</v>
      </c>
      <c r="BD76" s="95">
        <f t="shared" si="61"/>
        <v>954.96981518881273</v>
      </c>
      <c r="BE76" s="95">
        <f t="shared" si="62"/>
        <v>962.98307839813378</v>
      </c>
      <c r="BF76" s="95">
        <f t="shared" si="63"/>
        <v>970.11033465946286</v>
      </c>
      <c r="BG76" s="95">
        <f t="shared" si="64"/>
        <v>976.37183048817531</v>
      </c>
      <c r="BH76" s="95">
        <f t="shared" si="65"/>
        <v>981.79316334994837</v>
      </c>
      <c r="BI76" s="95">
        <f t="shared" si="66"/>
        <v>986.40534542182945</v>
      </c>
      <c r="BJ76" s="95">
        <f t="shared" si="67"/>
        <v>990.24493282849232</v>
      </c>
      <c r="BK76" s="95">
        <f t="shared" si="70"/>
        <v>993.35426344387417</v>
      </c>
      <c r="BL76" s="157">
        <f t="shared" si="71"/>
        <v>995.78187395259749</v>
      </c>
      <c r="BM76" s="95">
        <f t="shared" si="72"/>
        <v>1112.1228869040635</v>
      </c>
      <c r="BN76" s="95">
        <f t="shared" si="73"/>
        <v>1051.64142478748</v>
      </c>
      <c r="BO76" s="95">
        <f t="shared" ref="BO76:BO111" si="74">$BO$74-($BO$74*$A13)</f>
        <v>965.69215652663706</v>
      </c>
      <c r="BP76" s="95">
        <f>$BP$75-($BP$75*$A12)</f>
        <v>902.8446067595454</v>
      </c>
      <c r="BQ76" s="75">
        <f>MAX(0,BQ$4-SUM($D76:BP76))</f>
        <v>814.89009377553157</v>
      </c>
      <c r="BU76" s="148"/>
    </row>
    <row r="77" spans="1:85" s="51" customFormat="1" x14ac:dyDescent="0.25">
      <c r="A77" s="111">
        <f>lifetimes!E75</f>
        <v>0.93115603797679913</v>
      </c>
      <c r="B77" s="111"/>
      <c r="C77" s="93">
        <f t="shared" ref="C77:C111" si="75">C76+1</f>
        <v>67</v>
      </c>
      <c r="D77" s="76">
        <f t="shared" si="68"/>
        <v>17.210990505800225</v>
      </c>
      <c r="E77" s="77">
        <f t="shared" si="69"/>
        <v>38.050216229859927</v>
      </c>
      <c r="F77" s="77">
        <f t="shared" si="11"/>
        <v>62.947256974750758</v>
      </c>
      <c r="G77" s="77">
        <f t="shared" si="12"/>
        <v>92.354654576937833</v>
      </c>
      <c r="H77" s="78">
        <f t="shared" si="13"/>
        <v>101.39687668036061</v>
      </c>
      <c r="I77" s="78">
        <f t="shared" si="14"/>
        <v>111.07612056868606</v>
      </c>
      <c r="J77" s="79">
        <f t="shared" si="15"/>
        <v>121.41015591139183</v>
      </c>
      <c r="K77" s="80">
        <f t="shared" si="16"/>
        <v>132.41446644583618</v>
      </c>
      <c r="L77" s="78">
        <f t="shared" si="17"/>
        <v>144.10197735730208</v>
      </c>
      <c r="M77" s="94">
        <f t="shared" si="18"/>
        <v>156.4827909564309</v>
      </c>
      <c r="N77" s="94">
        <f t="shared" si="19"/>
        <v>169.56393434342556</v>
      </c>
      <c r="O77" s="94">
        <f t="shared" si="20"/>
        <v>183.34912277276749</v>
      </c>
      <c r="P77" s="81">
        <f t="shared" si="21"/>
        <v>197.8385423963955</v>
      </c>
      <c r="Q77" s="81">
        <f t="shared" si="22"/>
        <v>213.02865596534139</v>
      </c>
      <c r="R77" s="81">
        <f t="shared" si="23"/>
        <v>228.91203490916701</v>
      </c>
      <c r="S77" s="81">
        <f t="shared" si="24"/>
        <v>245.47722098977727</v>
      </c>
      <c r="T77" s="81">
        <f t="shared" si="25"/>
        <v>262.70862044330647</v>
      </c>
      <c r="U77" s="81">
        <f t="shared" si="26"/>
        <v>280.58643318406257</v>
      </c>
      <c r="V77" s="81">
        <f t="shared" si="27"/>
        <v>299.08661925255319</v>
      </c>
      <c r="W77" s="95">
        <f t="shared" si="28"/>
        <v>318.1809042511527</v>
      </c>
      <c r="X77" s="95">
        <f t="shared" si="29"/>
        <v>337.83682503288492</v>
      </c>
      <c r="Y77" s="95">
        <f t="shared" si="30"/>
        <v>358.0178163988885</v>
      </c>
      <c r="Z77" s="95">
        <f t="shared" si="31"/>
        <v>378.68333902701443</v>
      </c>
      <c r="AA77" s="95">
        <f t="shared" si="32"/>
        <v>399.78904830703073</v>
      </c>
      <c r="AB77" s="95">
        <f t="shared" si="33"/>
        <v>421.28700320629378</v>
      </c>
      <c r="AC77" s="112">
        <f t="shared" si="34"/>
        <v>443.1259137442305</v>
      </c>
      <c r="AD77" s="95">
        <f t="shared" si="35"/>
        <v>465.25142512313903</v>
      </c>
      <c r="AE77" s="112">
        <f t="shared" si="36"/>
        <v>487.60643605752637</v>
      </c>
      <c r="AF77" s="95">
        <f t="shared" si="37"/>
        <v>510.1314483727586</v>
      </c>
      <c r="AG77" s="95">
        <f t="shared" si="38"/>
        <v>532.76494451515282</v>
      </c>
      <c r="AH77" s="112">
        <f t="shared" si="39"/>
        <v>555.44378923743466</v>
      </c>
      <c r="AI77" s="112">
        <f t="shared" si="40"/>
        <v>578.10365140244289</v>
      </c>
      <c r="AJ77" s="95">
        <f t="shared" si="41"/>
        <v>600.67944158986143</v>
      </c>
      <c r="AK77" s="95">
        <f t="shared" si="42"/>
        <v>623.10576099973923</v>
      </c>
      <c r="AL77" s="95">
        <f t="shared" si="43"/>
        <v>645.31735702678134</v>
      </c>
      <c r="AM77" s="95">
        <f t="shared" si="44"/>
        <v>667.24958083060346</v>
      </c>
      <c r="AN77" s="95">
        <f t="shared" si="45"/>
        <v>688.83884225358327</v>
      </c>
      <c r="AO77" s="95">
        <f t="shared" si="46"/>
        <v>710.02305753423184</v>
      </c>
      <c r="AP77" s="95">
        <f t="shared" si="47"/>
        <v>730.7420854333127</v>
      </c>
      <c r="AQ77" s="95">
        <f t="shared" si="48"/>
        <v>750.93814762504837</v>
      </c>
      <c r="AR77" s="95">
        <f t="shared" si="49"/>
        <v>770.5562295060497</v>
      </c>
      <c r="AS77" s="95">
        <f t="shared" si="50"/>
        <v>789.54445793386253</v>
      </c>
      <c r="AT77" s="95">
        <f t="shared" si="51"/>
        <v>807.85445282069497</v>
      </c>
      <c r="AU77" s="95">
        <f t="shared" si="52"/>
        <v>825.44164997191274</v>
      </c>
      <c r="AV77" s="95">
        <f t="shared" si="53"/>
        <v>842.26559306584249</v>
      </c>
      <c r="AW77" s="95">
        <f t="shared" si="54"/>
        <v>858.29019322075442</v>
      </c>
      <c r="AX77" s="95">
        <f t="shared" si="55"/>
        <v>873.48395517882432</v>
      </c>
      <c r="AY77" s="95">
        <f t="shared" si="56"/>
        <v>887.82016975972044</v>
      </c>
      <c r="AZ77" s="95">
        <f t="shared" si="57"/>
        <v>901.27707289284456</v>
      </c>
      <c r="BA77" s="95">
        <f t="shared" si="58"/>
        <v>913.83797224097941</v>
      </c>
      <c r="BB77" s="95">
        <f t="shared" si="59"/>
        <v>925.49134318357915</v>
      </c>
      <c r="BC77" s="95">
        <f t="shared" si="60"/>
        <v>936.23089676171855</v>
      </c>
      <c r="BD77" s="95">
        <f t="shared" si="61"/>
        <v>946.0556231317006</v>
      </c>
      <c r="BE77" s="95">
        <f t="shared" si="62"/>
        <v>954.96981518881273</v>
      </c>
      <c r="BF77" s="95">
        <f t="shared" si="63"/>
        <v>962.98307839813378</v>
      </c>
      <c r="BG77" s="95">
        <f t="shared" si="64"/>
        <v>970.11033465946286</v>
      </c>
      <c r="BH77" s="95">
        <f t="shared" si="65"/>
        <v>976.37183048817531</v>
      </c>
      <c r="BI77" s="95">
        <f t="shared" si="66"/>
        <v>981.79316334994837</v>
      </c>
      <c r="BJ77" s="95">
        <f t="shared" si="67"/>
        <v>986.40534542182229</v>
      </c>
      <c r="BK77" s="95">
        <f t="shared" si="70"/>
        <v>990.24493282850676</v>
      </c>
      <c r="BL77" s="157">
        <f t="shared" si="71"/>
        <v>993.35426344387417</v>
      </c>
      <c r="BM77" s="95">
        <f t="shared" si="72"/>
        <v>1110.1147132302519</v>
      </c>
      <c r="BN77" s="95">
        <f t="shared" si="73"/>
        <v>1050.3371780526666</v>
      </c>
      <c r="BO77" s="95">
        <f t="shared" si="74"/>
        <v>964.96720811527268</v>
      </c>
      <c r="BP77" s="95">
        <f t="shared" ref="BP77:BP111" si="76">$BP$75-($BP$75*$A13)</f>
        <v>902.52674279019277</v>
      </c>
      <c r="BQ77" s="95">
        <f>$BQ$76-($BQ$76*$A12)</f>
        <v>814.82847760127186</v>
      </c>
      <c r="BR77" s="75">
        <f>MAX(0,BR$4-SUM($D77:BQ77))</f>
        <v>823.06440863158787</v>
      </c>
      <c r="BU77" s="148"/>
    </row>
    <row r="78" spans="1:85" s="51" customFormat="1" x14ac:dyDescent="0.25">
      <c r="A78" s="111">
        <f>lifetimes!E76</f>
        <v>0.93786387971017238</v>
      </c>
      <c r="B78" s="111"/>
      <c r="C78" s="93">
        <f t="shared" si="75"/>
        <v>68</v>
      </c>
      <c r="D78" s="76">
        <f t="shared" si="68"/>
        <v>15.534030072456915</v>
      </c>
      <c r="E78" s="77">
        <f t="shared" si="69"/>
        <v>34.421981011600451</v>
      </c>
      <c r="F78" s="77">
        <f t="shared" si="11"/>
        <v>57.075324344789919</v>
      </c>
      <c r="G78" s="77">
        <f t="shared" si="12"/>
        <v>83.929675966334344</v>
      </c>
      <c r="H78" s="78">
        <f t="shared" si="13"/>
        <v>92.354654576937833</v>
      </c>
      <c r="I78" s="78">
        <f t="shared" si="14"/>
        <v>101.39687668036061</v>
      </c>
      <c r="J78" s="79">
        <f t="shared" si="15"/>
        <v>111.07612056868584</v>
      </c>
      <c r="K78" s="80">
        <f t="shared" si="16"/>
        <v>121.41015591139194</v>
      </c>
      <c r="L78" s="78">
        <f t="shared" si="17"/>
        <v>132.4144664458363</v>
      </c>
      <c r="M78" s="94">
        <f t="shared" si="18"/>
        <v>144.10197735730173</v>
      </c>
      <c r="N78" s="94">
        <f t="shared" si="19"/>
        <v>156.48279095643102</v>
      </c>
      <c r="O78" s="94">
        <f t="shared" si="20"/>
        <v>169.56393434342556</v>
      </c>
      <c r="P78" s="81">
        <f t="shared" si="21"/>
        <v>183.34912277276749</v>
      </c>
      <c r="Q78" s="81">
        <f t="shared" si="22"/>
        <v>197.8385423963955</v>
      </c>
      <c r="R78" s="81">
        <f t="shared" si="23"/>
        <v>213.02865596534139</v>
      </c>
      <c r="S78" s="81">
        <f t="shared" si="24"/>
        <v>228.91203490916701</v>
      </c>
      <c r="T78" s="81">
        <f t="shared" si="25"/>
        <v>245.47722098977727</v>
      </c>
      <c r="U78" s="81">
        <f t="shared" si="26"/>
        <v>262.70862044330647</v>
      </c>
      <c r="V78" s="81">
        <f t="shared" si="27"/>
        <v>280.58643318406257</v>
      </c>
      <c r="W78" s="95">
        <f t="shared" si="28"/>
        <v>299.08661925255319</v>
      </c>
      <c r="X78" s="95">
        <f t="shared" si="29"/>
        <v>318.1809042511527</v>
      </c>
      <c r="Y78" s="95">
        <f t="shared" si="30"/>
        <v>337.83682503288742</v>
      </c>
      <c r="Z78" s="95">
        <f t="shared" si="31"/>
        <v>358.01781639888327</v>
      </c>
      <c r="AA78" s="95">
        <f t="shared" si="32"/>
        <v>378.68333902701727</v>
      </c>
      <c r="AB78" s="95">
        <f t="shared" si="33"/>
        <v>399.78904830703073</v>
      </c>
      <c r="AC78" s="112">
        <f t="shared" si="34"/>
        <v>421.28700320629378</v>
      </c>
      <c r="AD78" s="95">
        <f t="shared" si="35"/>
        <v>443.1259137442305</v>
      </c>
      <c r="AE78" s="112">
        <f t="shared" si="36"/>
        <v>465.25142512313903</v>
      </c>
      <c r="AF78" s="95">
        <f t="shared" si="37"/>
        <v>487.60643605752637</v>
      </c>
      <c r="AG78" s="95">
        <f t="shared" si="38"/>
        <v>510.1314483727586</v>
      </c>
      <c r="AH78" s="112">
        <f t="shared" si="39"/>
        <v>532.76494451515282</v>
      </c>
      <c r="AI78" s="112">
        <f t="shared" si="40"/>
        <v>555.44378923743056</v>
      </c>
      <c r="AJ78" s="95">
        <f t="shared" si="41"/>
        <v>578.1036514024554</v>
      </c>
      <c r="AK78" s="95">
        <f t="shared" si="42"/>
        <v>600.67944158984847</v>
      </c>
      <c r="AL78" s="95">
        <f t="shared" si="43"/>
        <v>623.10576099974821</v>
      </c>
      <c r="AM78" s="95">
        <f t="shared" si="44"/>
        <v>645.3173570267719</v>
      </c>
      <c r="AN78" s="95">
        <f t="shared" si="45"/>
        <v>667.24958083060835</v>
      </c>
      <c r="AO78" s="95">
        <f t="shared" si="46"/>
        <v>688.83884225358327</v>
      </c>
      <c r="AP78" s="95">
        <f t="shared" si="47"/>
        <v>710.02305753423184</v>
      </c>
      <c r="AQ78" s="95">
        <f t="shared" si="48"/>
        <v>730.7420854333127</v>
      </c>
      <c r="AR78" s="95">
        <f t="shared" si="49"/>
        <v>750.93814762504019</v>
      </c>
      <c r="AS78" s="95">
        <f t="shared" si="50"/>
        <v>770.55622950606369</v>
      </c>
      <c r="AT78" s="95">
        <f t="shared" si="51"/>
        <v>789.54445793385685</v>
      </c>
      <c r="AU78" s="95">
        <f t="shared" si="52"/>
        <v>807.85445282070089</v>
      </c>
      <c r="AV78" s="95">
        <f t="shared" si="53"/>
        <v>825.44164997189478</v>
      </c>
      <c r="AW78" s="95">
        <f t="shared" si="54"/>
        <v>842.26559306586705</v>
      </c>
      <c r="AX78" s="95">
        <f t="shared" si="55"/>
        <v>858.29019322073577</v>
      </c>
      <c r="AY78" s="95">
        <f t="shared" si="56"/>
        <v>873.48395517883068</v>
      </c>
      <c r="AZ78" s="95">
        <f t="shared" si="57"/>
        <v>887.82016975972692</v>
      </c>
      <c r="BA78" s="95">
        <f t="shared" si="58"/>
        <v>901.27707289283796</v>
      </c>
      <c r="BB78" s="95">
        <f t="shared" si="59"/>
        <v>913.8379722409727</v>
      </c>
      <c r="BC78" s="95">
        <f t="shared" si="60"/>
        <v>925.49134318359256</v>
      </c>
      <c r="BD78" s="95">
        <f t="shared" si="61"/>
        <v>936.23089676171173</v>
      </c>
      <c r="BE78" s="95">
        <f t="shared" si="62"/>
        <v>946.0556231317006</v>
      </c>
      <c r="BF78" s="95">
        <f t="shared" si="63"/>
        <v>954.96981518881273</v>
      </c>
      <c r="BG78" s="95">
        <f t="shared" si="64"/>
        <v>962.98307839813378</v>
      </c>
      <c r="BH78" s="95">
        <f t="shared" si="65"/>
        <v>970.11033465946286</v>
      </c>
      <c r="BI78" s="95">
        <f t="shared" si="66"/>
        <v>976.37183048817531</v>
      </c>
      <c r="BJ78" s="95">
        <f t="shared" si="67"/>
        <v>981.79316334994121</v>
      </c>
      <c r="BK78" s="95">
        <f t="shared" si="70"/>
        <v>986.40534542183661</v>
      </c>
      <c r="BL78" s="157">
        <f t="shared" si="71"/>
        <v>990.24493282850676</v>
      </c>
      <c r="BM78" s="95">
        <f t="shared" si="72"/>
        <v>1107.4083713955397</v>
      </c>
      <c r="BN78" s="95">
        <f t="shared" si="73"/>
        <v>1048.440571576504</v>
      </c>
      <c r="BO78" s="95">
        <f t="shared" si="74"/>
        <v>963.77045482967378</v>
      </c>
      <c r="BP78" s="95">
        <f t="shared" si="76"/>
        <v>901.84921287139036</v>
      </c>
      <c r="BQ78" s="95">
        <f t="shared" ref="BQ78:BQ111" si="77">$BQ$76-($BQ$76*$A13)</f>
        <v>814.54160141871216</v>
      </c>
      <c r="BR78" s="95">
        <f>$BR$77-($BR$77*$A12)</f>
        <v>823.00217437396645</v>
      </c>
      <c r="BS78" s="75">
        <f>MAX(0,BS$4-SUM($D78:BR78))</f>
        <v>830.60092468650691</v>
      </c>
      <c r="BU78" s="148"/>
    </row>
    <row r="79" spans="1:85" s="51" customFormat="1" x14ac:dyDescent="0.25">
      <c r="A79" s="111">
        <f>lifetimes!E77</f>
        <v>0.9440481560725793</v>
      </c>
      <c r="B79" s="111"/>
      <c r="C79" s="93">
        <f t="shared" si="75"/>
        <v>69</v>
      </c>
      <c r="D79" s="76">
        <f t="shared" si="68"/>
        <v>13.987960981855167</v>
      </c>
      <c r="E79" s="77">
        <f t="shared" si="69"/>
        <v>31.068060144913829</v>
      </c>
      <c r="F79" s="77">
        <f t="shared" ref="F79:F111" si="78">$F$13-($F$13*$A77)</f>
        <v>51.63297151740062</v>
      </c>
      <c r="G79" s="77">
        <f t="shared" si="12"/>
        <v>76.100432459719855</v>
      </c>
      <c r="H79" s="78">
        <f t="shared" si="13"/>
        <v>83.929675966334344</v>
      </c>
      <c r="I79" s="78">
        <f t="shared" si="14"/>
        <v>92.354654576937833</v>
      </c>
      <c r="J79" s="79">
        <f t="shared" si="15"/>
        <v>101.39687668036049</v>
      </c>
      <c r="K79" s="80">
        <f t="shared" si="16"/>
        <v>111.07612056868595</v>
      </c>
      <c r="L79" s="78">
        <f t="shared" si="17"/>
        <v>121.41015591139205</v>
      </c>
      <c r="M79" s="94">
        <f t="shared" si="18"/>
        <v>132.41446644583607</v>
      </c>
      <c r="N79" s="94">
        <f t="shared" si="19"/>
        <v>144.10197735730185</v>
      </c>
      <c r="O79" s="94">
        <f t="shared" si="20"/>
        <v>156.48279095643102</v>
      </c>
      <c r="P79" s="81">
        <f t="shared" si="21"/>
        <v>169.56393434342556</v>
      </c>
      <c r="Q79" s="81">
        <f t="shared" si="22"/>
        <v>183.34912277276749</v>
      </c>
      <c r="R79" s="81">
        <f t="shared" si="23"/>
        <v>197.8385423963955</v>
      </c>
      <c r="S79" s="81">
        <f t="shared" si="24"/>
        <v>213.02865596534139</v>
      </c>
      <c r="T79" s="81">
        <f t="shared" si="25"/>
        <v>228.91203490916701</v>
      </c>
      <c r="U79" s="81">
        <f t="shared" si="26"/>
        <v>245.47722098977727</v>
      </c>
      <c r="V79" s="81">
        <f t="shared" si="27"/>
        <v>262.70862044330647</v>
      </c>
      <c r="W79" s="95">
        <f t="shared" si="28"/>
        <v>280.58643318406257</v>
      </c>
      <c r="X79" s="95">
        <f t="shared" si="29"/>
        <v>299.08661925255319</v>
      </c>
      <c r="Y79" s="95">
        <f t="shared" si="30"/>
        <v>318.18090425115508</v>
      </c>
      <c r="Z79" s="95">
        <f t="shared" si="31"/>
        <v>337.83682503288242</v>
      </c>
      <c r="AA79" s="95">
        <f t="shared" si="32"/>
        <v>358.01781639888588</v>
      </c>
      <c r="AB79" s="95">
        <f t="shared" si="33"/>
        <v>378.68333902701727</v>
      </c>
      <c r="AC79" s="112">
        <f t="shared" si="34"/>
        <v>399.78904830703073</v>
      </c>
      <c r="AD79" s="95">
        <f t="shared" si="35"/>
        <v>421.28700320629378</v>
      </c>
      <c r="AE79" s="112">
        <f t="shared" si="36"/>
        <v>443.1259137442305</v>
      </c>
      <c r="AF79" s="95">
        <f t="shared" si="37"/>
        <v>465.25142512313903</v>
      </c>
      <c r="AG79" s="95">
        <f t="shared" si="38"/>
        <v>487.60643605752637</v>
      </c>
      <c r="AH79" s="112">
        <f t="shared" si="39"/>
        <v>510.1314483727586</v>
      </c>
      <c r="AI79" s="112">
        <f t="shared" si="40"/>
        <v>532.76494451514895</v>
      </c>
      <c r="AJ79" s="95">
        <f t="shared" si="41"/>
        <v>555.44378923744273</v>
      </c>
      <c r="AK79" s="95">
        <f t="shared" si="42"/>
        <v>578.10365140244289</v>
      </c>
      <c r="AL79" s="95">
        <f t="shared" si="43"/>
        <v>600.67944158985711</v>
      </c>
      <c r="AM79" s="95">
        <f t="shared" si="44"/>
        <v>623.10576099973923</v>
      </c>
      <c r="AN79" s="95">
        <f t="shared" si="45"/>
        <v>645.31735702677656</v>
      </c>
      <c r="AO79" s="95">
        <f t="shared" si="46"/>
        <v>667.24958083060835</v>
      </c>
      <c r="AP79" s="95">
        <f t="shared" si="47"/>
        <v>688.83884225358327</v>
      </c>
      <c r="AQ79" s="95">
        <f t="shared" si="48"/>
        <v>710.02305753423184</v>
      </c>
      <c r="AR79" s="95">
        <f t="shared" si="49"/>
        <v>730.74208543330474</v>
      </c>
      <c r="AS79" s="95">
        <f t="shared" si="50"/>
        <v>750.93814762505383</v>
      </c>
      <c r="AT79" s="95">
        <f t="shared" si="51"/>
        <v>770.55622950605812</v>
      </c>
      <c r="AU79" s="95">
        <f t="shared" si="52"/>
        <v>789.54445793386253</v>
      </c>
      <c r="AV79" s="95">
        <f t="shared" si="53"/>
        <v>807.85445282068326</v>
      </c>
      <c r="AW79" s="95">
        <f t="shared" si="54"/>
        <v>825.44164997191876</v>
      </c>
      <c r="AX79" s="95">
        <f t="shared" si="55"/>
        <v>842.26559306584863</v>
      </c>
      <c r="AY79" s="95">
        <f t="shared" si="56"/>
        <v>858.29019322074191</v>
      </c>
      <c r="AZ79" s="95">
        <f t="shared" si="57"/>
        <v>873.48395517883705</v>
      </c>
      <c r="BA79" s="95">
        <f t="shared" si="58"/>
        <v>887.82016975972044</v>
      </c>
      <c r="BB79" s="95">
        <f t="shared" si="59"/>
        <v>901.27707289283148</v>
      </c>
      <c r="BC79" s="95">
        <f t="shared" si="60"/>
        <v>913.83797224098601</v>
      </c>
      <c r="BD79" s="95">
        <f t="shared" si="61"/>
        <v>925.49134318358585</v>
      </c>
      <c r="BE79" s="95">
        <f t="shared" si="62"/>
        <v>936.23089676171173</v>
      </c>
      <c r="BF79" s="95">
        <f t="shared" si="63"/>
        <v>946.0556231317006</v>
      </c>
      <c r="BG79" s="95">
        <f t="shared" si="64"/>
        <v>954.96981518881273</v>
      </c>
      <c r="BH79" s="95">
        <f t="shared" si="65"/>
        <v>962.98307839813378</v>
      </c>
      <c r="BI79" s="95">
        <f t="shared" si="66"/>
        <v>970.11033465946286</v>
      </c>
      <c r="BJ79" s="95">
        <f t="shared" si="67"/>
        <v>976.37183048816826</v>
      </c>
      <c r="BK79" s="95">
        <f t="shared" si="70"/>
        <v>981.79316334995553</v>
      </c>
      <c r="BL79" s="157">
        <f t="shared" si="71"/>
        <v>986.40534542183661</v>
      </c>
      <c r="BM79" s="95">
        <f t="shared" si="72"/>
        <v>1103.9420362927369</v>
      </c>
      <c r="BN79" s="95">
        <f t="shared" si="73"/>
        <v>1045.8845847525743</v>
      </c>
      <c r="BO79" s="95">
        <f t="shared" si="74"/>
        <v>962.03016292688415</v>
      </c>
      <c r="BP79" s="95">
        <f t="shared" si="76"/>
        <v>900.73073858589976</v>
      </c>
      <c r="BQ79" s="95">
        <f t="shared" si="77"/>
        <v>813.93012224706536</v>
      </c>
      <c r="BR79" s="95">
        <f t="shared" ref="BR79:BR111" si="79">$BR$77-($BR$77*$A13)</f>
        <v>822.7124204827943</v>
      </c>
      <c r="BS79" s="95">
        <f>$BS$78-($BS$78*$A12)</f>
        <v>830.53812057131802</v>
      </c>
      <c r="BT79" s="75">
        <f>MAX(0,BT$4-SUM($D79:BS79))</f>
        <v>837.5048354184255</v>
      </c>
      <c r="BU79" s="148"/>
      <c r="BX79" s="77"/>
      <c r="BY79" s="77"/>
      <c r="BZ79" s="77"/>
      <c r="CA79" s="77"/>
      <c r="CB79" s="77"/>
      <c r="CC79" s="77"/>
      <c r="CD79" s="77"/>
      <c r="CE79" s="77"/>
      <c r="CF79" s="77"/>
      <c r="CG79" s="77"/>
    </row>
    <row r="80" spans="1:85" s="187" customFormat="1" x14ac:dyDescent="0.25">
      <c r="A80" s="174">
        <f>lifetimes!E78</f>
        <v>0.94973459645206937</v>
      </c>
      <c r="B80" s="174"/>
      <c r="C80" s="175">
        <f t="shared" si="75"/>
        <v>70</v>
      </c>
      <c r="D80" s="176">
        <f t="shared" si="68"/>
        <v>12.566350886982661</v>
      </c>
      <c r="E80" s="177">
        <f t="shared" si="69"/>
        <v>27.975921963710334</v>
      </c>
      <c r="F80" s="177">
        <f t="shared" si="78"/>
        <v>46.602090217370687</v>
      </c>
      <c r="G80" s="177">
        <f t="shared" ref="G80:G111" si="80">$G$14-($G$14*$A77)</f>
        <v>68.843962023200902</v>
      </c>
      <c r="H80" s="178">
        <f t="shared" si="13"/>
        <v>76.100432459719855</v>
      </c>
      <c r="I80" s="178">
        <f t="shared" si="14"/>
        <v>83.929675966334457</v>
      </c>
      <c r="J80" s="179">
        <f t="shared" si="15"/>
        <v>92.354654576937719</v>
      </c>
      <c r="K80" s="180">
        <f t="shared" si="16"/>
        <v>101.39687668036061</v>
      </c>
      <c r="L80" s="178">
        <f t="shared" si="17"/>
        <v>111.07612056868606</v>
      </c>
      <c r="M80" s="181">
        <f t="shared" si="18"/>
        <v>121.41015591139183</v>
      </c>
      <c r="N80" s="181">
        <f t="shared" si="19"/>
        <v>132.41446644583618</v>
      </c>
      <c r="O80" s="181">
        <f t="shared" si="20"/>
        <v>144.10197735730185</v>
      </c>
      <c r="P80" s="182">
        <f t="shared" si="21"/>
        <v>156.48279095643102</v>
      </c>
      <c r="Q80" s="182">
        <f t="shared" si="22"/>
        <v>169.56393434342556</v>
      </c>
      <c r="R80" s="182">
        <f t="shared" si="23"/>
        <v>183.34912277276749</v>
      </c>
      <c r="S80" s="182">
        <f t="shared" si="24"/>
        <v>197.8385423963955</v>
      </c>
      <c r="T80" s="182">
        <f t="shared" si="25"/>
        <v>213.02865596534139</v>
      </c>
      <c r="U80" s="182">
        <f t="shared" si="26"/>
        <v>228.91203490916701</v>
      </c>
      <c r="V80" s="182">
        <f t="shared" si="27"/>
        <v>245.47722098977727</v>
      </c>
      <c r="W80" s="183">
        <f t="shared" si="28"/>
        <v>262.70862044330647</v>
      </c>
      <c r="X80" s="183">
        <f t="shared" si="29"/>
        <v>280.58643318406257</v>
      </c>
      <c r="Y80" s="183">
        <f t="shared" si="30"/>
        <v>299.08661925255535</v>
      </c>
      <c r="Z80" s="183">
        <f t="shared" si="31"/>
        <v>318.18090425115042</v>
      </c>
      <c r="AA80" s="183">
        <f t="shared" si="32"/>
        <v>337.83682503288492</v>
      </c>
      <c r="AB80" s="183">
        <f t="shared" si="33"/>
        <v>358.01781639888588</v>
      </c>
      <c r="AC80" s="184">
        <f t="shared" si="34"/>
        <v>378.68333902701727</v>
      </c>
      <c r="AD80" s="183">
        <f t="shared" si="35"/>
        <v>399.78904830703073</v>
      </c>
      <c r="AE80" s="184">
        <f t="shared" si="36"/>
        <v>421.28700320629378</v>
      </c>
      <c r="AF80" s="183">
        <f t="shared" si="37"/>
        <v>443.1259137442305</v>
      </c>
      <c r="AG80" s="183">
        <f t="shared" si="38"/>
        <v>465.25142512313903</v>
      </c>
      <c r="AH80" s="184">
        <f t="shared" si="39"/>
        <v>487.60643605752637</v>
      </c>
      <c r="AI80" s="184">
        <f t="shared" si="40"/>
        <v>510.1314483727549</v>
      </c>
      <c r="AJ80" s="183">
        <f t="shared" si="41"/>
        <v>532.76494451516055</v>
      </c>
      <c r="AK80" s="183">
        <f t="shared" si="42"/>
        <v>555.44378923743056</v>
      </c>
      <c r="AL80" s="183">
        <f t="shared" si="43"/>
        <v>578.10365140245131</v>
      </c>
      <c r="AM80" s="183">
        <f t="shared" si="44"/>
        <v>600.67944158984847</v>
      </c>
      <c r="AN80" s="183">
        <f t="shared" si="45"/>
        <v>623.10576099974367</v>
      </c>
      <c r="AO80" s="183">
        <f t="shared" si="46"/>
        <v>645.31735702677656</v>
      </c>
      <c r="AP80" s="183">
        <f t="shared" si="47"/>
        <v>667.24958083060835</v>
      </c>
      <c r="AQ80" s="183">
        <f t="shared" si="48"/>
        <v>688.83884225358327</v>
      </c>
      <c r="AR80" s="183">
        <f t="shared" si="49"/>
        <v>710.02305753422411</v>
      </c>
      <c r="AS80" s="183">
        <f t="shared" si="50"/>
        <v>730.74208543331815</v>
      </c>
      <c r="AT80" s="183">
        <f t="shared" si="51"/>
        <v>750.93814762504837</v>
      </c>
      <c r="AU80" s="183">
        <f t="shared" si="52"/>
        <v>770.55622950606369</v>
      </c>
      <c r="AV80" s="183">
        <f t="shared" si="53"/>
        <v>789.54445793384537</v>
      </c>
      <c r="AW80" s="183">
        <f t="shared" si="54"/>
        <v>807.8544528207068</v>
      </c>
      <c r="AX80" s="183">
        <f t="shared" si="55"/>
        <v>825.44164997190069</v>
      </c>
      <c r="AY80" s="183">
        <f t="shared" si="56"/>
        <v>842.26559306585477</v>
      </c>
      <c r="AZ80" s="183">
        <f t="shared" si="57"/>
        <v>858.29019322074817</v>
      </c>
      <c r="BA80" s="183">
        <f t="shared" si="58"/>
        <v>873.48395517883068</v>
      </c>
      <c r="BB80" s="183">
        <f t="shared" si="59"/>
        <v>887.82016975971396</v>
      </c>
      <c r="BC80" s="183">
        <f t="shared" si="60"/>
        <v>901.27707289284456</v>
      </c>
      <c r="BD80" s="183">
        <f t="shared" si="61"/>
        <v>913.83797224097941</v>
      </c>
      <c r="BE80" s="183">
        <f t="shared" si="62"/>
        <v>925.49134318358585</v>
      </c>
      <c r="BF80" s="183">
        <f t="shared" si="63"/>
        <v>936.23089676171173</v>
      </c>
      <c r="BG80" s="183">
        <f t="shared" si="64"/>
        <v>946.0556231317006</v>
      </c>
      <c r="BH80" s="183">
        <f t="shared" si="65"/>
        <v>954.96981518881273</v>
      </c>
      <c r="BI80" s="183">
        <f t="shared" si="66"/>
        <v>962.98307839813378</v>
      </c>
      <c r="BJ80" s="183">
        <f t="shared" si="67"/>
        <v>970.11033465945582</v>
      </c>
      <c r="BK80" s="183">
        <f t="shared" si="70"/>
        <v>976.37183048818247</v>
      </c>
      <c r="BL80" s="185">
        <f t="shared" si="71"/>
        <v>981.79316334995553</v>
      </c>
      <c r="BM80" s="183">
        <f t="shared" si="72"/>
        <v>1099.6615983932609</v>
      </c>
      <c r="BN80" s="183">
        <f t="shared" si="73"/>
        <v>1042.6108272632396</v>
      </c>
      <c r="BO80" s="183">
        <f t="shared" si="74"/>
        <v>959.68483550697442</v>
      </c>
      <c r="BP80" s="183">
        <f t="shared" si="76"/>
        <v>899.10427825699105</v>
      </c>
      <c r="BQ80" s="183">
        <f t="shared" si="77"/>
        <v>812.92068530469544</v>
      </c>
      <c r="BR80" s="183">
        <f t="shared" si="79"/>
        <v>822.09480744927453</v>
      </c>
      <c r="BS80" s="183">
        <f t="shared" ref="BS80:BS111" si="81">$BS$78-($BS$78*$A13)</f>
        <v>830.24571350400333</v>
      </c>
      <c r="BT80" s="183">
        <f>$BT$79-($BT$79*$A12)</f>
        <v>837.44150927876979</v>
      </c>
      <c r="BU80" s="186">
        <f>MAX(0,BU$4-SUM($D80:BT80))</f>
        <v>843.78764626718475</v>
      </c>
      <c r="BX80" s="177"/>
    </row>
    <row r="81" spans="1:89" x14ac:dyDescent="0.25">
      <c r="A81" s="11">
        <f>lifetimes!E79</f>
        <v>0.95494935604351516</v>
      </c>
      <c r="B81" s="11"/>
      <c r="C81" s="40">
        <f t="shared" si="75"/>
        <v>71</v>
      </c>
      <c r="D81" s="15">
        <f t="shared" si="68"/>
        <v>11.262660989121201</v>
      </c>
      <c r="E81" s="1">
        <f t="shared" si="69"/>
        <v>25.132701773965323</v>
      </c>
      <c r="F81" s="1">
        <f t="shared" si="78"/>
        <v>41.963882945565501</v>
      </c>
      <c r="G81" s="1">
        <f t="shared" si="80"/>
        <v>62.136120289827659</v>
      </c>
      <c r="H81" s="13">
        <f t="shared" ref="H81:H111" si="82">$H$15-($H$15*$A77)</f>
        <v>68.843962023200902</v>
      </c>
      <c r="I81" s="13">
        <f t="shared" si="14"/>
        <v>76.100432459719855</v>
      </c>
      <c r="J81" s="16">
        <f t="shared" si="15"/>
        <v>83.929675966334344</v>
      </c>
      <c r="K81" s="17">
        <f t="shared" si="16"/>
        <v>92.354654576937833</v>
      </c>
      <c r="L81" s="13">
        <f t="shared" si="17"/>
        <v>101.39687668036061</v>
      </c>
      <c r="M81" s="12">
        <f t="shared" si="18"/>
        <v>111.07612056868584</v>
      </c>
      <c r="N81" s="12">
        <f t="shared" si="19"/>
        <v>121.41015591139194</v>
      </c>
      <c r="O81" s="12">
        <f t="shared" si="20"/>
        <v>132.41446644583618</v>
      </c>
      <c r="P81" s="3">
        <f t="shared" si="21"/>
        <v>144.10197735730185</v>
      </c>
      <c r="Q81" s="3">
        <f t="shared" si="22"/>
        <v>156.48279095643102</v>
      </c>
      <c r="R81" s="3">
        <f t="shared" si="23"/>
        <v>169.56393434342556</v>
      </c>
      <c r="S81" s="3">
        <f t="shared" si="24"/>
        <v>183.34912277276749</v>
      </c>
      <c r="T81" s="3">
        <f t="shared" si="25"/>
        <v>197.8385423963955</v>
      </c>
      <c r="U81" s="3">
        <f t="shared" si="26"/>
        <v>213.02865596534139</v>
      </c>
      <c r="V81" s="3">
        <f t="shared" si="27"/>
        <v>228.91203490916701</v>
      </c>
      <c r="W81" s="2">
        <f t="shared" si="28"/>
        <v>245.47722098977727</v>
      </c>
      <c r="X81" s="2">
        <f t="shared" si="29"/>
        <v>262.70862044330647</v>
      </c>
      <c r="Y81" s="2">
        <f t="shared" si="30"/>
        <v>280.58643318406462</v>
      </c>
      <c r="Z81" s="2">
        <f t="shared" si="31"/>
        <v>299.08661925255103</v>
      </c>
      <c r="AA81" s="2">
        <f t="shared" si="32"/>
        <v>318.1809042511527</v>
      </c>
      <c r="AB81" s="2">
        <f t="shared" si="33"/>
        <v>337.83682503288492</v>
      </c>
      <c r="AC81" s="18">
        <f t="shared" si="34"/>
        <v>358.01781639888588</v>
      </c>
      <c r="AD81" s="2">
        <f t="shared" si="35"/>
        <v>378.68333902701727</v>
      </c>
      <c r="AE81" s="18">
        <f t="shared" si="36"/>
        <v>399.78904830703073</v>
      </c>
      <c r="AF81" s="2">
        <f t="shared" si="37"/>
        <v>421.28700320629378</v>
      </c>
      <c r="AG81" s="2">
        <f t="shared" si="38"/>
        <v>443.1259137442305</v>
      </c>
      <c r="AH81" s="18">
        <f t="shared" si="39"/>
        <v>465.25142512313903</v>
      </c>
      <c r="AI81" s="18">
        <f t="shared" si="40"/>
        <v>487.60643605752284</v>
      </c>
      <c r="AJ81" s="2">
        <f t="shared" si="41"/>
        <v>510.13144837276599</v>
      </c>
      <c r="AK81" s="2">
        <f t="shared" si="42"/>
        <v>532.76494451514895</v>
      </c>
      <c r="AL81" s="2">
        <f t="shared" si="43"/>
        <v>555.44378923743875</v>
      </c>
      <c r="AM81" s="2">
        <f t="shared" si="44"/>
        <v>578.10365140244289</v>
      </c>
      <c r="AN81" s="2">
        <f t="shared" si="45"/>
        <v>600.67944158985279</v>
      </c>
      <c r="AO81" s="2">
        <f t="shared" si="46"/>
        <v>623.10576099974367</v>
      </c>
      <c r="AP81" s="2">
        <f t="shared" si="47"/>
        <v>645.31735702677656</v>
      </c>
      <c r="AQ81" s="2">
        <f t="shared" si="48"/>
        <v>667.24958083060835</v>
      </c>
      <c r="AR81" s="2">
        <f t="shared" si="49"/>
        <v>688.83884225357576</v>
      </c>
      <c r="AS81" s="2">
        <f t="shared" si="50"/>
        <v>710.02305753423695</v>
      </c>
      <c r="AT81" s="2">
        <f t="shared" si="51"/>
        <v>730.7420854333127</v>
      </c>
      <c r="AU81" s="2">
        <f t="shared" si="52"/>
        <v>750.93814762505383</v>
      </c>
      <c r="AV81" s="2">
        <f t="shared" si="53"/>
        <v>770.55622950604686</v>
      </c>
      <c r="AW81" s="2">
        <f t="shared" si="54"/>
        <v>789.54445793386833</v>
      </c>
      <c r="AX81" s="2">
        <f t="shared" si="55"/>
        <v>807.85445282068918</v>
      </c>
      <c r="AY81" s="2">
        <f t="shared" si="56"/>
        <v>825.44164997190671</v>
      </c>
      <c r="AZ81" s="2">
        <f t="shared" si="57"/>
        <v>842.26559306586091</v>
      </c>
      <c r="BA81" s="2">
        <f t="shared" si="58"/>
        <v>858.29019322074191</v>
      </c>
      <c r="BB81" s="2">
        <f t="shared" si="59"/>
        <v>873.48395517882432</v>
      </c>
      <c r="BC81" s="2">
        <f t="shared" si="60"/>
        <v>887.82016975972692</v>
      </c>
      <c r="BD81" s="2">
        <f t="shared" si="61"/>
        <v>901.27707289283796</v>
      </c>
      <c r="BE81" s="2">
        <f t="shared" si="62"/>
        <v>913.83797224097941</v>
      </c>
      <c r="BF81" s="2">
        <f t="shared" si="63"/>
        <v>925.49134318358585</v>
      </c>
      <c r="BG81" s="2">
        <f t="shared" si="64"/>
        <v>936.23089676171173</v>
      </c>
      <c r="BH81" s="2">
        <f t="shared" si="65"/>
        <v>946.0556231317006</v>
      </c>
      <c r="BI81" s="2">
        <f t="shared" si="66"/>
        <v>954.96981518881273</v>
      </c>
      <c r="BJ81" s="2">
        <f t="shared" si="67"/>
        <v>962.98307839812674</v>
      </c>
      <c r="BK81" s="2">
        <f t="shared" si="70"/>
        <v>970.11033465946991</v>
      </c>
      <c r="BL81" s="157">
        <f t="shared" si="71"/>
        <v>976.37183048818247</v>
      </c>
      <c r="BM81" s="95">
        <f t="shared" si="72"/>
        <v>1094.5198587090779</v>
      </c>
      <c r="BN81" s="95">
        <f t="shared" si="73"/>
        <v>1038.5681957185536</v>
      </c>
      <c r="BO81" s="95">
        <f t="shared" si="74"/>
        <v>956.68089466737865</v>
      </c>
      <c r="BP81" s="95">
        <f t="shared" si="76"/>
        <v>896.9123574644675</v>
      </c>
      <c r="BQ81" s="95">
        <f t="shared" si="77"/>
        <v>811.45278464520084</v>
      </c>
      <c r="BR81" s="95">
        <f t="shared" si="79"/>
        <v>821.07524465624419</v>
      </c>
      <c r="BS81" s="95">
        <f t="shared" si="81"/>
        <v>829.62244520159572</v>
      </c>
      <c r="BT81" s="95">
        <f t="shared" ref="BT81:BT111" si="83">$BT$79-($BT$79*$A13)</f>
        <v>837.14667173945577</v>
      </c>
      <c r="BU81" s="150">
        <f>$BU$80-($BU$80*$A12)</f>
        <v>843.72384506620358</v>
      </c>
      <c r="BV81" s="14">
        <f>MAX(0,BV$4-SUM($D81:BU81))</f>
        <v>746.29176377574186</v>
      </c>
      <c r="BY81" s="1"/>
    </row>
    <row r="82" spans="1:89" x14ac:dyDescent="0.25">
      <c r="A82" s="11">
        <f>lifetimes!E80</f>
        <v>0.95971879013413874</v>
      </c>
      <c r="B82" s="11"/>
      <c r="C82" s="40">
        <f t="shared" si="75"/>
        <v>72</v>
      </c>
      <c r="D82" s="15">
        <f t="shared" si="68"/>
        <v>10.070302466465307</v>
      </c>
      <c r="E82" s="1">
        <f t="shared" si="69"/>
        <v>22.525321978242403</v>
      </c>
      <c r="F82" s="1">
        <f t="shared" si="78"/>
        <v>37.699052660947928</v>
      </c>
      <c r="G82" s="1">
        <f t="shared" si="80"/>
        <v>55.951843927420668</v>
      </c>
      <c r="H82" s="13">
        <f t="shared" si="82"/>
        <v>62.136120289827659</v>
      </c>
      <c r="I82" s="13">
        <f t="shared" ref="I82:I111" si="84">$I$16-($I$16*$A77)</f>
        <v>68.843962023200902</v>
      </c>
      <c r="J82" s="16">
        <f t="shared" si="15"/>
        <v>76.100432459719855</v>
      </c>
      <c r="K82" s="17">
        <f t="shared" si="16"/>
        <v>83.929675966334344</v>
      </c>
      <c r="L82" s="13">
        <f t="shared" si="17"/>
        <v>92.354654576937946</v>
      </c>
      <c r="M82" s="12">
        <f t="shared" si="18"/>
        <v>101.39687668036049</v>
      </c>
      <c r="N82" s="12">
        <f t="shared" si="19"/>
        <v>111.07612056868595</v>
      </c>
      <c r="O82" s="12">
        <f t="shared" si="20"/>
        <v>121.41015591139194</v>
      </c>
      <c r="P82" s="3">
        <f t="shared" si="21"/>
        <v>132.41446644583618</v>
      </c>
      <c r="Q82" s="3">
        <f t="shared" si="22"/>
        <v>144.10197735730185</v>
      </c>
      <c r="R82" s="3">
        <f t="shared" si="23"/>
        <v>156.48279095643102</v>
      </c>
      <c r="S82" s="3">
        <f t="shared" si="24"/>
        <v>169.56393434342556</v>
      </c>
      <c r="T82" s="3">
        <f t="shared" si="25"/>
        <v>183.34912277276749</v>
      </c>
      <c r="U82" s="3">
        <f t="shared" si="26"/>
        <v>197.8385423963955</v>
      </c>
      <c r="V82" s="3">
        <f t="shared" si="27"/>
        <v>213.02865596534139</v>
      </c>
      <c r="W82" s="2">
        <f t="shared" si="28"/>
        <v>228.91203490916701</v>
      </c>
      <c r="X82" s="2">
        <f t="shared" si="29"/>
        <v>245.47722098977727</v>
      </c>
      <c r="Y82" s="2">
        <f t="shared" si="30"/>
        <v>262.7086204433084</v>
      </c>
      <c r="Z82" s="2">
        <f t="shared" si="31"/>
        <v>280.58643318406052</v>
      </c>
      <c r="AA82" s="2">
        <f t="shared" si="32"/>
        <v>299.08661925255319</v>
      </c>
      <c r="AB82" s="2">
        <f t="shared" si="33"/>
        <v>318.1809042511527</v>
      </c>
      <c r="AC82" s="18">
        <f t="shared" si="34"/>
        <v>337.83682503288492</v>
      </c>
      <c r="AD82" s="2">
        <f t="shared" si="35"/>
        <v>358.01781639888588</v>
      </c>
      <c r="AE82" s="18">
        <f t="shared" si="36"/>
        <v>378.68333902701727</v>
      </c>
      <c r="AF82" s="2">
        <f t="shared" si="37"/>
        <v>399.78904830703073</v>
      </c>
      <c r="AG82" s="2">
        <f t="shared" si="38"/>
        <v>421.28700320629378</v>
      </c>
      <c r="AH82" s="18">
        <f t="shared" si="39"/>
        <v>443.1259137442305</v>
      </c>
      <c r="AI82" s="18">
        <f t="shared" si="40"/>
        <v>465.25142512313562</v>
      </c>
      <c r="AJ82" s="2">
        <f t="shared" si="41"/>
        <v>487.60643605753353</v>
      </c>
      <c r="AK82" s="2">
        <f t="shared" si="42"/>
        <v>510.1314483727549</v>
      </c>
      <c r="AL82" s="2">
        <f t="shared" si="43"/>
        <v>532.76494451515669</v>
      </c>
      <c r="AM82" s="2">
        <f t="shared" si="44"/>
        <v>555.44378923743056</v>
      </c>
      <c r="AN82" s="2">
        <f t="shared" si="45"/>
        <v>578.10365140244699</v>
      </c>
      <c r="AO82" s="2">
        <f t="shared" si="46"/>
        <v>600.67944158985279</v>
      </c>
      <c r="AP82" s="2">
        <f t="shared" si="47"/>
        <v>623.10576099974367</v>
      </c>
      <c r="AQ82" s="2">
        <f t="shared" si="48"/>
        <v>645.31735702677656</v>
      </c>
      <c r="AR82" s="2">
        <f t="shared" si="49"/>
        <v>667.24958083060108</v>
      </c>
      <c r="AS82" s="2">
        <f t="shared" si="50"/>
        <v>688.83884225358827</v>
      </c>
      <c r="AT82" s="2">
        <f t="shared" si="51"/>
        <v>710.02305753423184</v>
      </c>
      <c r="AU82" s="2">
        <f t="shared" si="52"/>
        <v>730.74208543331815</v>
      </c>
      <c r="AV82" s="2">
        <f t="shared" si="53"/>
        <v>750.93814762503746</v>
      </c>
      <c r="AW82" s="2">
        <f t="shared" si="54"/>
        <v>770.55622950606926</v>
      </c>
      <c r="AX82" s="2">
        <f t="shared" si="55"/>
        <v>789.54445793385116</v>
      </c>
      <c r="AY82" s="2">
        <f t="shared" si="56"/>
        <v>807.85445282069497</v>
      </c>
      <c r="AZ82" s="2">
        <f t="shared" si="57"/>
        <v>825.44164997191274</v>
      </c>
      <c r="BA82" s="2">
        <f t="shared" si="58"/>
        <v>842.26559306585477</v>
      </c>
      <c r="BB82" s="2">
        <f t="shared" si="59"/>
        <v>858.29019322073577</v>
      </c>
      <c r="BC82" s="2">
        <f t="shared" si="60"/>
        <v>873.48395517883705</v>
      </c>
      <c r="BD82" s="2">
        <f t="shared" si="61"/>
        <v>887.82016975972044</v>
      </c>
      <c r="BE82" s="2">
        <f t="shared" si="62"/>
        <v>901.27707289283796</v>
      </c>
      <c r="BF82" s="2">
        <f t="shared" si="63"/>
        <v>913.83797224097941</v>
      </c>
      <c r="BG82" s="2">
        <f t="shared" si="64"/>
        <v>925.49134318358585</v>
      </c>
      <c r="BH82" s="2">
        <f t="shared" si="65"/>
        <v>936.23089676171173</v>
      </c>
      <c r="BI82" s="2">
        <f t="shared" si="66"/>
        <v>946.0556231317006</v>
      </c>
      <c r="BJ82" s="2">
        <f t="shared" si="67"/>
        <v>954.9698151888058</v>
      </c>
      <c r="BK82" s="2">
        <f t="shared" si="70"/>
        <v>962.98307839814083</v>
      </c>
      <c r="BL82" s="157">
        <f t="shared" si="71"/>
        <v>970.11033465946991</v>
      </c>
      <c r="BM82" s="95">
        <f t="shared" si="72"/>
        <v>1088.4760638453652</v>
      </c>
      <c r="BN82" s="95">
        <f t="shared" si="73"/>
        <v>1033.7121133433404</v>
      </c>
      <c r="BO82" s="95">
        <f t="shared" si="74"/>
        <v>952.97144885898194</v>
      </c>
      <c r="BP82" s="95">
        <f t="shared" si="76"/>
        <v>894.10490280806221</v>
      </c>
      <c r="BQ82" s="95">
        <f t="shared" si="77"/>
        <v>809.4745488900968</v>
      </c>
      <c r="BR82" s="95">
        <f t="shared" si="79"/>
        <v>819.59261921084305</v>
      </c>
      <c r="BS82" s="95">
        <f t="shared" si="81"/>
        <v>828.59354662478211</v>
      </c>
      <c r="BT82" s="95">
        <f t="shared" si="83"/>
        <v>836.51822286405093</v>
      </c>
      <c r="BU82" s="150">
        <f t="shared" ref="BU82:BU111" si="85">$BU$80-($BU$80*$A13)</f>
        <v>843.42679570862617</v>
      </c>
      <c r="BV82" s="2">
        <f>$BV$81-($BV$81*$A12)</f>
        <v>746.23533451771482</v>
      </c>
      <c r="BW82" s="14">
        <f>MAX(0,BW$4-SUM($D82:BV82))</f>
        <v>751.37302013581939</v>
      </c>
      <c r="BZ82" s="1"/>
    </row>
    <row r="83" spans="1:89" x14ac:dyDescent="0.25">
      <c r="A83" s="11">
        <f>lifetimes!E81</f>
        <v>0.96406924446210218</v>
      </c>
      <c r="B83" s="11"/>
      <c r="C83" s="40">
        <f t="shared" si="75"/>
        <v>73</v>
      </c>
      <c r="D83" s="15">
        <f t="shared" si="68"/>
        <v>8.9826888844744417</v>
      </c>
      <c r="E83" s="1">
        <f t="shared" si="69"/>
        <v>20.140604932930614</v>
      </c>
      <c r="F83" s="1">
        <f t="shared" si="78"/>
        <v>33.787982967363632</v>
      </c>
      <c r="G83" s="1">
        <f t="shared" si="80"/>
        <v>50.265403547930646</v>
      </c>
      <c r="H83" s="13">
        <f t="shared" si="82"/>
        <v>55.951843927420668</v>
      </c>
      <c r="I83" s="13">
        <f t="shared" si="84"/>
        <v>62.136120289827659</v>
      </c>
      <c r="J83" s="16">
        <f t="shared" ref="J83:J111" si="86">$J$17-($J$17*$A77)</f>
        <v>68.843962023200788</v>
      </c>
      <c r="K83" s="17">
        <f t="shared" si="16"/>
        <v>76.100432459719855</v>
      </c>
      <c r="L83" s="13">
        <f t="shared" si="17"/>
        <v>83.929675966334457</v>
      </c>
      <c r="M83" s="12">
        <f t="shared" si="18"/>
        <v>92.354654576937719</v>
      </c>
      <c r="N83" s="12">
        <f t="shared" si="19"/>
        <v>101.39687668036061</v>
      </c>
      <c r="O83" s="12">
        <f t="shared" si="20"/>
        <v>111.07612056868595</v>
      </c>
      <c r="P83" s="3">
        <f t="shared" si="21"/>
        <v>121.41015591139194</v>
      </c>
      <c r="Q83" s="3">
        <f t="shared" si="22"/>
        <v>132.41446644583618</v>
      </c>
      <c r="R83" s="3">
        <f t="shared" si="23"/>
        <v>144.10197735730185</v>
      </c>
      <c r="S83" s="3">
        <f t="shared" si="24"/>
        <v>156.48279095643102</v>
      </c>
      <c r="T83" s="3">
        <f t="shared" si="25"/>
        <v>169.56393434342556</v>
      </c>
      <c r="U83" s="3">
        <f t="shared" si="26"/>
        <v>183.34912277276749</v>
      </c>
      <c r="V83" s="3">
        <f t="shared" si="27"/>
        <v>197.8385423963955</v>
      </c>
      <c r="W83" s="2">
        <f t="shared" si="28"/>
        <v>213.02865596534139</v>
      </c>
      <c r="X83" s="2">
        <f t="shared" si="29"/>
        <v>228.91203490916701</v>
      </c>
      <c r="Y83" s="2">
        <f t="shared" si="30"/>
        <v>245.47722098977908</v>
      </c>
      <c r="Z83" s="2">
        <f t="shared" si="31"/>
        <v>262.70862044330454</v>
      </c>
      <c r="AA83" s="2">
        <f t="shared" si="32"/>
        <v>280.58643318406257</v>
      </c>
      <c r="AB83" s="2">
        <f t="shared" si="33"/>
        <v>299.08661925255319</v>
      </c>
      <c r="AC83" s="18">
        <f t="shared" si="34"/>
        <v>318.1809042511527</v>
      </c>
      <c r="AD83" s="2">
        <f t="shared" si="35"/>
        <v>337.83682503288492</v>
      </c>
      <c r="AE83" s="18">
        <f t="shared" si="36"/>
        <v>358.01781639888588</v>
      </c>
      <c r="AF83" s="2">
        <f t="shared" si="37"/>
        <v>378.68333902701727</v>
      </c>
      <c r="AG83" s="2">
        <f t="shared" si="38"/>
        <v>399.78904830703073</v>
      </c>
      <c r="AH83" s="18">
        <f t="shared" si="39"/>
        <v>421.28700320629378</v>
      </c>
      <c r="AI83" s="18">
        <f t="shared" si="40"/>
        <v>443.12591374422732</v>
      </c>
      <c r="AJ83" s="2">
        <f t="shared" si="41"/>
        <v>465.25142512314574</v>
      </c>
      <c r="AK83" s="2">
        <f t="shared" si="42"/>
        <v>487.60643605752284</v>
      </c>
      <c r="AL83" s="2">
        <f t="shared" si="43"/>
        <v>510.13144837276229</v>
      </c>
      <c r="AM83" s="2">
        <f t="shared" si="44"/>
        <v>532.76494451514895</v>
      </c>
      <c r="AN83" s="2">
        <f t="shared" si="45"/>
        <v>555.44378923743466</v>
      </c>
      <c r="AO83" s="2">
        <f t="shared" si="46"/>
        <v>578.10365140244699</v>
      </c>
      <c r="AP83" s="2">
        <f t="shared" si="47"/>
        <v>600.67944158985279</v>
      </c>
      <c r="AQ83" s="2">
        <f t="shared" si="48"/>
        <v>623.10576099974367</v>
      </c>
      <c r="AR83" s="2">
        <f t="shared" si="49"/>
        <v>645.31735702676951</v>
      </c>
      <c r="AS83" s="2">
        <f t="shared" si="50"/>
        <v>667.24958083061324</v>
      </c>
      <c r="AT83" s="2">
        <f t="shared" si="51"/>
        <v>688.83884225358327</v>
      </c>
      <c r="AU83" s="2">
        <f t="shared" si="52"/>
        <v>710.02305753423695</v>
      </c>
      <c r="AV83" s="2">
        <f t="shared" si="53"/>
        <v>730.74208543330212</v>
      </c>
      <c r="AW83" s="2">
        <f t="shared" si="54"/>
        <v>750.9381476250594</v>
      </c>
      <c r="AX83" s="2">
        <f t="shared" si="55"/>
        <v>770.55622950605243</v>
      </c>
      <c r="AY83" s="2">
        <f t="shared" si="56"/>
        <v>789.54445793385685</v>
      </c>
      <c r="AZ83" s="2">
        <f t="shared" si="57"/>
        <v>807.85445282070089</v>
      </c>
      <c r="BA83" s="2">
        <f t="shared" si="58"/>
        <v>825.44164997190671</v>
      </c>
      <c r="BB83" s="2">
        <f t="shared" si="59"/>
        <v>842.26559306584863</v>
      </c>
      <c r="BC83" s="2">
        <f t="shared" si="60"/>
        <v>858.29019322074817</v>
      </c>
      <c r="BD83" s="2">
        <f t="shared" si="61"/>
        <v>873.48395517883068</v>
      </c>
      <c r="BE83" s="2">
        <f t="shared" si="62"/>
        <v>887.82016975972044</v>
      </c>
      <c r="BF83" s="2">
        <f t="shared" si="63"/>
        <v>901.27707289283796</v>
      </c>
      <c r="BG83" s="2">
        <f t="shared" si="64"/>
        <v>913.83797224097941</v>
      </c>
      <c r="BH83" s="2">
        <f t="shared" si="65"/>
        <v>925.49134318358585</v>
      </c>
      <c r="BI83" s="2">
        <f t="shared" si="66"/>
        <v>936.23089676171173</v>
      </c>
      <c r="BJ83" s="2">
        <f t="shared" si="67"/>
        <v>946.05562313169366</v>
      </c>
      <c r="BK83" s="2">
        <f t="shared" si="70"/>
        <v>954.96981518881967</v>
      </c>
      <c r="BL83" s="157">
        <f t="shared" si="71"/>
        <v>962.98307839814083</v>
      </c>
      <c r="BM83" s="95">
        <f t="shared" si="72"/>
        <v>1081.4956408952137</v>
      </c>
      <c r="BN83" s="95">
        <f t="shared" si="73"/>
        <v>1028.0040908607234</v>
      </c>
      <c r="BO83" s="95">
        <f t="shared" si="74"/>
        <v>948.51559523669414</v>
      </c>
      <c r="BP83" s="95">
        <f t="shared" si="76"/>
        <v>890.63808989011272</v>
      </c>
      <c r="BQ83" s="95">
        <f t="shared" si="77"/>
        <v>806.94078617336095</v>
      </c>
      <c r="BR83" s="95">
        <f t="shared" si="79"/>
        <v>817.59453940309288</v>
      </c>
      <c r="BS83" s="95">
        <f t="shared" si="81"/>
        <v>827.09734529108414</v>
      </c>
      <c r="BT83" s="95">
        <f t="shared" si="83"/>
        <v>835.48077213696217</v>
      </c>
      <c r="BU83" s="150">
        <f t="shared" si="85"/>
        <v>842.7936323226354</v>
      </c>
      <c r="BV83" s="2">
        <f t="shared" ref="BV83:BV111" si="87">$BV$81-($BV$81*$A13)</f>
        <v>745.97260788267147</v>
      </c>
      <c r="BW83" s="2">
        <f>$BW$82-($BW$82*$A12)</f>
        <v>751.31620666944355</v>
      </c>
      <c r="BX83" s="14">
        <f>MAX(0,BX$4-SUM($D83:BW83))</f>
        <v>755.85764147810551</v>
      </c>
      <c r="CA83" s="1"/>
    </row>
    <row r="84" spans="1:89" x14ac:dyDescent="0.25">
      <c r="A84" s="11">
        <f>lifetimes!E82</f>
        <v>0.96802686284941464</v>
      </c>
      <c r="B84" s="11"/>
      <c r="C84" s="40">
        <f t="shared" si="75"/>
        <v>74</v>
      </c>
      <c r="D84" s="15">
        <f t="shared" si="68"/>
        <v>7.9932842876463326</v>
      </c>
      <c r="E84" s="1">
        <f t="shared" si="69"/>
        <v>17.965377768948883</v>
      </c>
      <c r="F84" s="1">
        <f t="shared" si="78"/>
        <v>30.210907399395978</v>
      </c>
      <c r="G84" s="1">
        <f t="shared" si="80"/>
        <v>45.050643956484805</v>
      </c>
      <c r="H84" s="13">
        <f t="shared" si="82"/>
        <v>50.265403547930646</v>
      </c>
      <c r="I84" s="13">
        <f t="shared" si="84"/>
        <v>55.951843927420668</v>
      </c>
      <c r="J84" s="16">
        <f t="shared" si="86"/>
        <v>62.136120289827545</v>
      </c>
      <c r="K84" s="17">
        <f t="shared" ref="K84:K111" si="88">$K$18-($K$18*$A77)</f>
        <v>68.843962023200902</v>
      </c>
      <c r="L84" s="13">
        <f t="shared" si="17"/>
        <v>76.100432459719968</v>
      </c>
      <c r="M84" s="12">
        <f t="shared" si="18"/>
        <v>83.929675966334344</v>
      </c>
      <c r="N84" s="12">
        <f t="shared" si="19"/>
        <v>92.354654576937833</v>
      </c>
      <c r="O84" s="12">
        <f t="shared" si="20"/>
        <v>101.39687668036061</v>
      </c>
      <c r="P84" s="3">
        <f t="shared" si="21"/>
        <v>111.07612056868595</v>
      </c>
      <c r="Q84" s="3">
        <f t="shared" si="22"/>
        <v>121.41015591139194</v>
      </c>
      <c r="R84" s="3">
        <f t="shared" si="23"/>
        <v>132.41446644583618</v>
      </c>
      <c r="S84" s="3">
        <f t="shared" si="24"/>
        <v>144.10197735730185</v>
      </c>
      <c r="T84" s="3">
        <f t="shared" si="25"/>
        <v>156.48279095643102</v>
      </c>
      <c r="U84" s="3">
        <f t="shared" si="26"/>
        <v>169.56393434342556</v>
      </c>
      <c r="V84" s="3">
        <f t="shared" si="27"/>
        <v>183.34912277276749</v>
      </c>
      <c r="W84" s="2">
        <f t="shared" si="28"/>
        <v>197.8385423963955</v>
      </c>
      <c r="X84" s="2">
        <f t="shared" si="29"/>
        <v>213.02865596534139</v>
      </c>
      <c r="Y84" s="2">
        <f t="shared" si="30"/>
        <v>228.91203490916871</v>
      </c>
      <c r="Z84" s="2">
        <f t="shared" si="31"/>
        <v>245.47722098977556</v>
      </c>
      <c r="AA84" s="2">
        <f t="shared" si="32"/>
        <v>262.70862044330647</v>
      </c>
      <c r="AB84" s="2">
        <f t="shared" si="33"/>
        <v>280.58643318406257</v>
      </c>
      <c r="AC84" s="18">
        <f t="shared" si="34"/>
        <v>299.08661925255319</v>
      </c>
      <c r="AD84" s="2">
        <f t="shared" si="35"/>
        <v>318.1809042511527</v>
      </c>
      <c r="AE84" s="18">
        <f t="shared" si="36"/>
        <v>337.83682503288492</v>
      </c>
      <c r="AF84" s="2">
        <f t="shared" si="37"/>
        <v>358.01781639888588</v>
      </c>
      <c r="AG84" s="2">
        <f t="shared" si="38"/>
        <v>378.68333902701727</v>
      </c>
      <c r="AH84" s="18">
        <f t="shared" si="39"/>
        <v>399.78904830703073</v>
      </c>
      <c r="AI84" s="18">
        <f t="shared" si="40"/>
        <v>421.28700320629071</v>
      </c>
      <c r="AJ84" s="2">
        <f t="shared" si="41"/>
        <v>443.12591374423698</v>
      </c>
      <c r="AK84" s="2">
        <f t="shared" si="42"/>
        <v>465.25142512313562</v>
      </c>
      <c r="AL84" s="2">
        <f t="shared" si="43"/>
        <v>487.60643605753</v>
      </c>
      <c r="AM84" s="2">
        <f t="shared" si="44"/>
        <v>510.1314483727549</v>
      </c>
      <c r="AN84" s="2">
        <f t="shared" si="45"/>
        <v>532.76494451515282</v>
      </c>
      <c r="AO84" s="2">
        <f t="shared" si="46"/>
        <v>555.44378923743466</v>
      </c>
      <c r="AP84" s="2">
        <f t="shared" si="47"/>
        <v>578.10365140244699</v>
      </c>
      <c r="AQ84" s="2">
        <f t="shared" si="48"/>
        <v>600.67944158985279</v>
      </c>
      <c r="AR84" s="2">
        <f t="shared" si="49"/>
        <v>623.10576099973696</v>
      </c>
      <c r="AS84" s="2">
        <f t="shared" si="50"/>
        <v>645.31735702678134</v>
      </c>
      <c r="AT84" s="2">
        <f t="shared" si="51"/>
        <v>667.24958083060835</v>
      </c>
      <c r="AU84" s="2">
        <f t="shared" si="52"/>
        <v>688.83884225358827</v>
      </c>
      <c r="AV84" s="2">
        <f t="shared" si="53"/>
        <v>710.02305753422138</v>
      </c>
      <c r="AW84" s="2">
        <f t="shared" si="54"/>
        <v>730.74208543332338</v>
      </c>
      <c r="AX84" s="2">
        <f t="shared" si="55"/>
        <v>750.93814762504292</v>
      </c>
      <c r="AY84" s="2">
        <f t="shared" si="56"/>
        <v>770.55622950605812</v>
      </c>
      <c r="AZ84" s="2">
        <f t="shared" si="57"/>
        <v>789.54445793386253</v>
      </c>
      <c r="BA84" s="2">
        <f t="shared" si="58"/>
        <v>807.85445282069497</v>
      </c>
      <c r="BB84" s="2">
        <f t="shared" si="59"/>
        <v>825.44164997190069</v>
      </c>
      <c r="BC84" s="2">
        <f t="shared" si="60"/>
        <v>842.26559306586091</v>
      </c>
      <c r="BD84" s="2">
        <f t="shared" si="61"/>
        <v>858.29019322074191</v>
      </c>
      <c r="BE84" s="2">
        <f t="shared" si="62"/>
        <v>873.48395517883068</v>
      </c>
      <c r="BF84" s="2">
        <f t="shared" si="63"/>
        <v>887.82016975972044</v>
      </c>
      <c r="BG84" s="2">
        <f t="shared" si="64"/>
        <v>901.27707289283796</v>
      </c>
      <c r="BH84" s="2">
        <f t="shared" si="65"/>
        <v>913.83797224097941</v>
      </c>
      <c r="BI84" s="2">
        <f t="shared" si="66"/>
        <v>925.49134318358585</v>
      </c>
      <c r="BJ84" s="2">
        <f t="shared" si="67"/>
        <v>936.23089676170503</v>
      </c>
      <c r="BK84" s="2">
        <f t="shared" si="70"/>
        <v>946.05562313170742</v>
      </c>
      <c r="BL84" s="157">
        <f t="shared" si="71"/>
        <v>954.96981518881967</v>
      </c>
      <c r="BM84" s="95">
        <f t="shared" si="72"/>
        <v>1073.550053364826</v>
      </c>
      <c r="BN84" s="95">
        <f t="shared" si="73"/>
        <v>1021.4114761151656</v>
      </c>
      <c r="BO84" s="95">
        <f t="shared" si="74"/>
        <v>943.27801673409454</v>
      </c>
      <c r="BP84" s="95">
        <f t="shared" si="76"/>
        <v>886.47369129901529</v>
      </c>
      <c r="BQ84" s="95">
        <f t="shared" si="77"/>
        <v>803.81194443148024</v>
      </c>
      <c r="BR84" s="95">
        <f t="shared" si="79"/>
        <v>815.03536003891543</v>
      </c>
      <c r="BS84" s="95">
        <f t="shared" si="81"/>
        <v>825.08096975775982</v>
      </c>
      <c r="BT84" s="95">
        <f t="shared" si="83"/>
        <v>833.97213445731541</v>
      </c>
      <c r="BU84" s="150">
        <f t="shared" si="85"/>
        <v>841.74839882653146</v>
      </c>
      <c r="BV84" s="2">
        <f t="shared" si="87"/>
        <v>745.41260368946052</v>
      </c>
      <c r="BW84" s="2">
        <f t="shared" ref="BW84:BW111" si="89">$BW$82-($BW$82*$A13)</f>
        <v>751.05169121473205</v>
      </c>
      <c r="BX84" s="2">
        <f>$BX$83-($BX$83*$A12)</f>
        <v>755.80048891666377</v>
      </c>
      <c r="BY84" s="14">
        <f>MAX(0,BY$4-SUM($D84:BX84))</f>
        <v>759.75426116456947</v>
      </c>
      <c r="CB84" s="1"/>
    </row>
    <row r="85" spans="1:89" x14ac:dyDescent="0.25">
      <c r="A85" s="11">
        <f>lifetimes!E83</f>
        <v>0.97161741297802795</v>
      </c>
      <c r="B85" s="11"/>
      <c r="C85" s="40">
        <f t="shared" si="75"/>
        <v>75</v>
      </c>
      <c r="D85" s="15">
        <f t="shared" si="68"/>
        <v>7.0956467554930214</v>
      </c>
      <c r="E85" s="1">
        <f t="shared" si="69"/>
        <v>15.986568575292665</v>
      </c>
      <c r="F85" s="1">
        <f t="shared" si="78"/>
        <v>26.948066653423325</v>
      </c>
      <c r="G85" s="1">
        <f t="shared" si="80"/>
        <v>40.281209865861229</v>
      </c>
      <c r="H85" s="13">
        <f t="shared" si="82"/>
        <v>45.050643956484805</v>
      </c>
      <c r="I85" s="13">
        <f t="shared" si="84"/>
        <v>50.265403547930646</v>
      </c>
      <c r="J85" s="16">
        <f t="shared" si="86"/>
        <v>55.951843927420668</v>
      </c>
      <c r="K85" s="17">
        <f t="shared" si="88"/>
        <v>62.136120289827659</v>
      </c>
      <c r="L85" s="13">
        <f t="shared" ref="L85:L111" si="90">$L$19-($L$19*$A77)</f>
        <v>68.843962023200902</v>
      </c>
      <c r="M85" s="12">
        <f t="shared" si="18"/>
        <v>76.100432459719855</v>
      </c>
      <c r="N85" s="12">
        <f t="shared" si="19"/>
        <v>83.929675966334344</v>
      </c>
      <c r="O85" s="12">
        <f t="shared" si="20"/>
        <v>92.354654576937833</v>
      </c>
      <c r="P85" s="3">
        <f t="shared" si="21"/>
        <v>101.39687668036061</v>
      </c>
      <c r="Q85" s="3">
        <f t="shared" si="22"/>
        <v>111.07612056868595</v>
      </c>
      <c r="R85" s="3">
        <f t="shared" si="23"/>
        <v>121.41015591139194</v>
      </c>
      <c r="S85" s="3">
        <f t="shared" si="24"/>
        <v>132.41446644583618</v>
      </c>
      <c r="T85" s="3">
        <f t="shared" si="25"/>
        <v>144.10197735730185</v>
      </c>
      <c r="U85" s="3">
        <f t="shared" si="26"/>
        <v>156.48279095643102</v>
      </c>
      <c r="V85" s="3">
        <f t="shared" si="27"/>
        <v>169.56393434342556</v>
      </c>
      <c r="W85" s="2">
        <f t="shared" si="28"/>
        <v>183.34912277276749</v>
      </c>
      <c r="X85" s="2">
        <f t="shared" si="29"/>
        <v>197.8385423963955</v>
      </c>
      <c r="Y85" s="2">
        <f t="shared" si="30"/>
        <v>213.02865596534298</v>
      </c>
      <c r="Z85" s="2">
        <f t="shared" si="31"/>
        <v>228.9120349091653</v>
      </c>
      <c r="AA85" s="2">
        <f t="shared" si="32"/>
        <v>245.47722098977727</v>
      </c>
      <c r="AB85" s="2">
        <f t="shared" si="33"/>
        <v>262.70862044330647</v>
      </c>
      <c r="AC85" s="18">
        <f t="shared" si="34"/>
        <v>280.58643318406257</v>
      </c>
      <c r="AD85" s="2">
        <f t="shared" si="35"/>
        <v>299.08661925255319</v>
      </c>
      <c r="AE85" s="18">
        <f t="shared" si="36"/>
        <v>318.1809042511527</v>
      </c>
      <c r="AF85" s="2">
        <f t="shared" si="37"/>
        <v>337.83682503288492</v>
      </c>
      <c r="AG85" s="2">
        <f t="shared" si="38"/>
        <v>358.01781639888588</v>
      </c>
      <c r="AH85" s="18">
        <f t="shared" si="39"/>
        <v>378.68333902701727</v>
      </c>
      <c r="AI85" s="18">
        <f t="shared" si="40"/>
        <v>399.78904830702788</v>
      </c>
      <c r="AJ85" s="2">
        <f t="shared" si="41"/>
        <v>421.28700320629991</v>
      </c>
      <c r="AK85" s="2">
        <f t="shared" si="42"/>
        <v>443.12591374422732</v>
      </c>
      <c r="AL85" s="2">
        <f t="shared" si="43"/>
        <v>465.25142512314233</v>
      </c>
      <c r="AM85" s="2">
        <f t="shared" si="44"/>
        <v>487.60643605752284</v>
      </c>
      <c r="AN85" s="2">
        <f t="shared" si="45"/>
        <v>510.1314483727586</v>
      </c>
      <c r="AO85" s="2">
        <f t="shared" si="46"/>
        <v>532.76494451515282</v>
      </c>
      <c r="AP85" s="2">
        <f t="shared" si="47"/>
        <v>555.44378923743466</v>
      </c>
      <c r="AQ85" s="2">
        <f t="shared" si="48"/>
        <v>578.10365140244699</v>
      </c>
      <c r="AR85" s="2">
        <f t="shared" si="49"/>
        <v>600.67944158984619</v>
      </c>
      <c r="AS85" s="2">
        <f t="shared" si="50"/>
        <v>623.10576099974821</v>
      </c>
      <c r="AT85" s="2">
        <f t="shared" si="51"/>
        <v>645.31735702677656</v>
      </c>
      <c r="AU85" s="2">
        <f t="shared" si="52"/>
        <v>667.24958083061324</v>
      </c>
      <c r="AV85" s="2">
        <f t="shared" si="53"/>
        <v>688.83884225357326</v>
      </c>
      <c r="AW85" s="2">
        <f t="shared" si="54"/>
        <v>710.02305753424207</v>
      </c>
      <c r="AX85" s="2">
        <f t="shared" si="55"/>
        <v>730.74208543330747</v>
      </c>
      <c r="AY85" s="2">
        <f t="shared" si="56"/>
        <v>750.93814762504837</v>
      </c>
      <c r="AZ85" s="2">
        <f t="shared" si="57"/>
        <v>770.55622950606369</v>
      </c>
      <c r="BA85" s="2">
        <f t="shared" si="58"/>
        <v>789.54445793385685</v>
      </c>
      <c r="BB85" s="2">
        <f t="shared" si="59"/>
        <v>807.85445282068918</v>
      </c>
      <c r="BC85" s="2">
        <f t="shared" si="60"/>
        <v>825.44164997191274</v>
      </c>
      <c r="BD85" s="2">
        <f t="shared" si="61"/>
        <v>842.26559306585477</v>
      </c>
      <c r="BE85" s="2">
        <f t="shared" si="62"/>
        <v>858.29019322074191</v>
      </c>
      <c r="BF85" s="2">
        <f t="shared" si="63"/>
        <v>873.48395517883068</v>
      </c>
      <c r="BG85" s="2">
        <f t="shared" si="64"/>
        <v>887.82016975972044</v>
      </c>
      <c r="BH85" s="2">
        <f t="shared" si="65"/>
        <v>901.27707289283796</v>
      </c>
      <c r="BI85" s="2">
        <f t="shared" si="66"/>
        <v>913.83797224097941</v>
      </c>
      <c r="BJ85" s="2">
        <f t="shared" si="67"/>
        <v>925.49134318357915</v>
      </c>
      <c r="BK85" s="2">
        <f t="shared" si="70"/>
        <v>936.23089676171855</v>
      </c>
      <c r="BL85" s="157">
        <f t="shared" si="71"/>
        <v>946.05562313170742</v>
      </c>
      <c r="BM85" s="95">
        <f t="shared" si="72"/>
        <v>1064.6167300915831</v>
      </c>
      <c r="BN85" s="95">
        <f t="shared" si="73"/>
        <v>1013.9073180019643</v>
      </c>
      <c r="BO85" s="95">
        <f t="shared" si="74"/>
        <v>937.22875232204819</v>
      </c>
      <c r="BP85" s="95">
        <f t="shared" si="76"/>
        <v>881.57870003900427</v>
      </c>
      <c r="BQ85" s="95">
        <f t="shared" si="77"/>
        <v>800.05352295041519</v>
      </c>
      <c r="BR85" s="95">
        <f t="shared" si="79"/>
        <v>811.8751323006552</v>
      </c>
      <c r="BS85" s="95">
        <f t="shared" si="81"/>
        <v>822.49835687347968</v>
      </c>
      <c r="BT85" s="95">
        <f t="shared" si="83"/>
        <v>831.93899891774709</v>
      </c>
      <c r="BU85" s="150">
        <f t="shared" si="85"/>
        <v>840.22844361798252</v>
      </c>
      <c r="BV85" s="2">
        <f t="shared" si="87"/>
        <v>744.48814224135128</v>
      </c>
      <c r="BW85" s="2">
        <f t="shared" si="89"/>
        <v>750.48787413625746</v>
      </c>
      <c r="BX85" s="2">
        <f t="shared" ref="BX85:BX111" si="91">$BX$83-($BX$83*$A13)</f>
        <v>755.53439468334045</v>
      </c>
      <c r="BY85" s="2">
        <f>$BY$84-($BY$84*$A12)</f>
        <v>759.69681396855128</v>
      </c>
      <c r="BZ85" s="14">
        <f>MAX(0,BZ$4-SUM($D85:BY85))</f>
        <v>763.07580266088917</v>
      </c>
      <c r="CC85" s="1"/>
    </row>
    <row r="86" spans="1:89" x14ac:dyDescent="0.25">
      <c r="A86" s="11">
        <f>lifetimes!E84</f>
        <v>0.97486613085626106</v>
      </c>
      <c r="B86" s="11"/>
      <c r="C86" s="40">
        <f t="shared" si="75"/>
        <v>76</v>
      </c>
      <c r="D86" s="15">
        <f t="shared" si="68"/>
        <v>6.2834672859347336</v>
      </c>
      <c r="E86" s="1">
        <f t="shared" si="69"/>
        <v>14.191293510986043</v>
      </c>
      <c r="F86" s="1">
        <f t="shared" si="78"/>
        <v>23.979852862938969</v>
      </c>
      <c r="G86" s="1">
        <f t="shared" si="80"/>
        <v>35.930755537897767</v>
      </c>
      <c r="H86" s="13">
        <f t="shared" si="82"/>
        <v>40.281209865861229</v>
      </c>
      <c r="I86" s="13">
        <f t="shared" si="84"/>
        <v>45.050643956484805</v>
      </c>
      <c r="J86" s="16">
        <f t="shared" si="86"/>
        <v>50.265403547930532</v>
      </c>
      <c r="K86" s="17">
        <f t="shared" si="88"/>
        <v>55.951843927420668</v>
      </c>
      <c r="L86" s="13">
        <f t="shared" si="90"/>
        <v>62.136120289827659</v>
      </c>
      <c r="M86" s="12">
        <f t="shared" ref="M86:M111" si="92">$M$20-($M$20*$A77)</f>
        <v>68.843962023200788</v>
      </c>
      <c r="N86" s="12">
        <f t="shared" si="19"/>
        <v>76.100432459719855</v>
      </c>
      <c r="O86" s="12">
        <f t="shared" si="20"/>
        <v>83.929675966334344</v>
      </c>
      <c r="P86" s="3">
        <f t="shared" si="21"/>
        <v>92.354654576937833</v>
      </c>
      <c r="Q86" s="3">
        <f t="shared" si="22"/>
        <v>101.39687668036061</v>
      </c>
      <c r="R86" s="3">
        <f t="shared" si="23"/>
        <v>111.07612056868595</v>
      </c>
      <c r="S86" s="3">
        <f t="shared" si="24"/>
        <v>121.41015591139194</v>
      </c>
      <c r="T86" s="3">
        <f t="shared" si="25"/>
        <v>132.41446644583618</v>
      </c>
      <c r="U86" s="3">
        <f t="shared" si="26"/>
        <v>144.10197735730185</v>
      </c>
      <c r="V86" s="3">
        <f t="shared" si="27"/>
        <v>156.48279095643102</v>
      </c>
      <c r="W86" s="2">
        <f t="shared" si="28"/>
        <v>169.56393434342556</v>
      </c>
      <c r="X86" s="2">
        <f t="shared" si="29"/>
        <v>183.34912277276749</v>
      </c>
      <c r="Y86" s="2">
        <f t="shared" si="30"/>
        <v>197.83854239639697</v>
      </c>
      <c r="Z86" s="2">
        <f t="shared" si="31"/>
        <v>213.02865596533979</v>
      </c>
      <c r="AA86" s="2">
        <f t="shared" si="32"/>
        <v>228.91203490916701</v>
      </c>
      <c r="AB86" s="2">
        <f t="shared" si="33"/>
        <v>245.47722098977727</v>
      </c>
      <c r="AC86" s="18">
        <f t="shared" si="34"/>
        <v>262.70862044330647</v>
      </c>
      <c r="AD86" s="2">
        <f t="shared" si="35"/>
        <v>280.58643318406257</v>
      </c>
      <c r="AE86" s="18">
        <f t="shared" si="36"/>
        <v>299.08661925255319</v>
      </c>
      <c r="AF86" s="2">
        <f t="shared" si="37"/>
        <v>318.1809042511527</v>
      </c>
      <c r="AG86" s="2">
        <f t="shared" si="38"/>
        <v>337.83682503288492</v>
      </c>
      <c r="AH86" s="18">
        <f t="shared" si="39"/>
        <v>358.01781639888588</v>
      </c>
      <c r="AI86" s="18">
        <f t="shared" si="40"/>
        <v>378.68333902701443</v>
      </c>
      <c r="AJ86" s="2">
        <f t="shared" si="41"/>
        <v>399.78904830703664</v>
      </c>
      <c r="AK86" s="2">
        <f t="shared" si="42"/>
        <v>421.28700320629071</v>
      </c>
      <c r="AL86" s="2">
        <f t="shared" si="43"/>
        <v>443.12591374423369</v>
      </c>
      <c r="AM86" s="2">
        <f t="shared" si="44"/>
        <v>465.25142512313562</v>
      </c>
      <c r="AN86" s="2">
        <f t="shared" si="45"/>
        <v>487.60643605752637</v>
      </c>
      <c r="AO86" s="2">
        <f t="shared" si="46"/>
        <v>510.1314483727586</v>
      </c>
      <c r="AP86" s="2">
        <f t="shared" si="47"/>
        <v>532.76494451515282</v>
      </c>
      <c r="AQ86" s="2">
        <f t="shared" si="48"/>
        <v>555.44378923743466</v>
      </c>
      <c r="AR86" s="2">
        <f t="shared" si="49"/>
        <v>578.10365140244073</v>
      </c>
      <c r="AS86" s="2">
        <f t="shared" si="50"/>
        <v>600.67944158985711</v>
      </c>
      <c r="AT86" s="2">
        <f t="shared" si="51"/>
        <v>623.10576099974367</v>
      </c>
      <c r="AU86" s="2">
        <f t="shared" si="52"/>
        <v>645.31735702678134</v>
      </c>
      <c r="AV86" s="2">
        <f t="shared" si="53"/>
        <v>667.24958083059869</v>
      </c>
      <c r="AW86" s="2">
        <f t="shared" si="54"/>
        <v>688.83884225359327</v>
      </c>
      <c r="AX86" s="2">
        <f t="shared" si="55"/>
        <v>710.02305753422661</v>
      </c>
      <c r="AY86" s="2">
        <f t="shared" si="56"/>
        <v>730.7420854333127</v>
      </c>
      <c r="AZ86" s="2">
        <f t="shared" si="57"/>
        <v>750.93814762505383</v>
      </c>
      <c r="BA86" s="2">
        <f t="shared" si="58"/>
        <v>770.55622950605812</v>
      </c>
      <c r="BB86" s="2">
        <f t="shared" si="59"/>
        <v>789.54445793385116</v>
      </c>
      <c r="BC86" s="2">
        <f t="shared" si="60"/>
        <v>807.85445282070089</v>
      </c>
      <c r="BD86" s="2">
        <f t="shared" si="61"/>
        <v>825.44164997190671</v>
      </c>
      <c r="BE86" s="2">
        <f t="shared" si="62"/>
        <v>842.26559306585477</v>
      </c>
      <c r="BF86" s="2">
        <f t="shared" si="63"/>
        <v>858.29019322074191</v>
      </c>
      <c r="BG86" s="2">
        <f t="shared" si="64"/>
        <v>873.48395517883068</v>
      </c>
      <c r="BH86" s="2">
        <f t="shared" si="65"/>
        <v>887.82016975972044</v>
      </c>
      <c r="BI86" s="2">
        <f t="shared" si="66"/>
        <v>901.27707289283796</v>
      </c>
      <c r="BJ86" s="2">
        <f t="shared" si="67"/>
        <v>913.8379722409727</v>
      </c>
      <c r="BK86" s="2">
        <f t="shared" si="70"/>
        <v>925.49134318359256</v>
      </c>
      <c r="BL86" s="157">
        <f t="shared" si="71"/>
        <v>936.23089676171855</v>
      </c>
      <c r="BM86" s="95">
        <f t="shared" si="72"/>
        <v>1054.6790358856415</v>
      </c>
      <c r="BN86" s="95">
        <f t="shared" si="73"/>
        <v>1005.4702993343866</v>
      </c>
      <c r="BO86" s="95">
        <f t="shared" si="74"/>
        <v>930.34307215286435</v>
      </c>
      <c r="BP86" s="95">
        <f t="shared" si="76"/>
        <v>875.92511481603026</v>
      </c>
      <c r="BQ86" s="95">
        <f t="shared" si="77"/>
        <v>795.63573250629656</v>
      </c>
      <c r="BR86" s="95">
        <f t="shared" si="79"/>
        <v>808.07900939116121</v>
      </c>
      <c r="BS86" s="95">
        <f t="shared" si="81"/>
        <v>819.30919202308485</v>
      </c>
      <c r="BT86" s="95">
        <f t="shared" si="83"/>
        <v>829.33491949246229</v>
      </c>
      <c r="BU86" s="150">
        <f t="shared" si="85"/>
        <v>838.18005586077345</v>
      </c>
      <c r="BV86" s="2">
        <f t="shared" si="87"/>
        <v>743.14381104799202</v>
      </c>
      <c r="BW86" s="2">
        <f t="shared" si="89"/>
        <v>749.55711833272198</v>
      </c>
      <c r="BX86" s="2">
        <f t="shared" si="91"/>
        <v>754.96721242400974</v>
      </c>
      <c r="BY86" s="2">
        <f t="shared" ref="BY86:BY111" si="93">$BY$84-($BY$84*$A13)</f>
        <v>759.42934795836015</v>
      </c>
      <c r="BZ86" s="2">
        <f>$BZ$85-($BZ$85*$A12)</f>
        <v>763.01810431360377</v>
      </c>
      <c r="CA86" s="14">
        <f>MAX(0,CA$4-SUM($D86:BZ86))</f>
        <v>765.83749318402988</v>
      </c>
      <c r="CD86" s="1"/>
    </row>
    <row r="87" spans="1:89" x14ac:dyDescent="0.25">
      <c r="A87" s="11">
        <f>lifetimes!E85</f>
        <v>0.97779758421680341</v>
      </c>
      <c r="B87" s="11"/>
      <c r="C87" s="40">
        <f t="shared" si="75"/>
        <v>77</v>
      </c>
      <c r="D87" s="15">
        <f t="shared" si="68"/>
        <v>5.5506039457991392</v>
      </c>
      <c r="E87" s="1">
        <f t="shared" si="69"/>
        <v>12.566934571869467</v>
      </c>
      <c r="F87" s="1">
        <f t="shared" si="78"/>
        <v>21.286940266479064</v>
      </c>
      <c r="G87" s="1">
        <f t="shared" si="80"/>
        <v>31.97313715058533</v>
      </c>
      <c r="H87" s="13">
        <f t="shared" si="82"/>
        <v>35.930755537897767</v>
      </c>
      <c r="I87" s="13">
        <f t="shared" si="84"/>
        <v>40.281209865861229</v>
      </c>
      <c r="J87" s="16">
        <f t="shared" si="86"/>
        <v>45.050643956484805</v>
      </c>
      <c r="K87" s="17">
        <f t="shared" si="88"/>
        <v>50.265403547930646</v>
      </c>
      <c r="L87" s="13">
        <f t="shared" si="90"/>
        <v>55.951843927420782</v>
      </c>
      <c r="M87" s="12">
        <f t="shared" si="92"/>
        <v>62.136120289827545</v>
      </c>
      <c r="N87" s="12">
        <f t="shared" ref="N87:N111" si="94">$N$21-($N$21*$A77)</f>
        <v>68.843962023200902</v>
      </c>
      <c r="O87" s="12">
        <f t="shared" si="20"/>
        <v>76.100432459719855</v>
      </c>
      <c r="P87" s="3">
        <f t="shared" si="21"/>
        <v>83.929675966334344</v>
      </c>
      <c r="Q87" s="3">
        <f t="shared" si="22"/>
        <v>92.354654576937833</v>
      </c>
      <c r="R87" s="3">
        <f t="shared" si="23"/>
        <v>101.39687668036061</v>
      </c>
      <c r="S87" s="3">
        <f t="shared" si="24"/>
        <v>111.07612056868595</v>
      </c>
      <c r="T87" s="3">
        <f t="shared" si="25"/>
        <v>121.41015591139194</v>
      </c>
      <c r="U87" s="3">
        <f t="shared" si="26"/>
        <v>132.41446644583618</v>
      </c>
      <c r="V87" s="3">
        <f t="shared" si="27"/>
        <v>144.10197735730185</v>
      </c>
      <c r="W87" s="2">
        <f t="shared" si="28"/>
        <v>156.48279095643102</v>
      </c>
      <c r="X87" s="2">
        <f t="shared" si="29"/>
        <v>169.56393434342556</v>
      </c>
      <c r="Y87" s="2">
        <f t="shared" si="30"/>
        <v>183.34912277276885</v>
      </c>
      <c r="Z87" s="2">
        <f t="shared" si="31"/>
        <v>197.83854239639413</v>
      </c>
      <c r="AA87" s="2">
        <f t="shared" si="32"/>
        <v>213.02865596534139</v>
      </c>
      <c r="AB87" s="2">
        <f t="shared" si="33"/>
        <v>228.91203490916701</v>
      </c>
      <c r="AC87" s="18">
        <f t="shared" si="34"/>
        <v>245.47722098977727</v>
      </c>
      <c r="AD87" s="2">
        <f t="shared" si="35"/>
        <v>262.70862044330647</v>
      </c>
      <c r="AE87" s="18">
        <f t="shared" si="36"/>
        <v>280.58643318406257</v>
      </c>
      <c r="AF87" s="2">
        <f t="shared" si="37"/>
        <v>299.08661925255319</v>
      </c>
      <c r="AG87" s="2">
        <f t="shared" si="38"/>
        <v>318.1809042511527</v>
      </c>
      <c r="AH87" s="18">
        <f t="shared" si="39"/>
        <v>337.83682503288492</v>
      </c>
      <c r="AI87" s="18">
        <f t="shared" si="40"/>
        <v>358.01781639888327</v>
      </c>
      <c r="AJ87" s="2">
        <f t="shared" si="41"/>
        <v>378.68333902702273</v>
      </c>
      <c r="AK87" s="2">
        <f t="shared" si="42"/>
        <v>399.78904830702788</v>
      </c>
      <c r="AL87" s="2">
        <f t="shared" si="43"/>
        <v>421.28700320629684</v>
      </c>
      <c r="AM87" s="2">
        <f t="shared" si="44"/>
        <v>443.12591374422732</v>
      </c>
      <c r="AN87" s="2">
        <f t="shared" si="45"/>
        <v>465.25142512313903</v>
      </c>
      <c r="AO87" s="2">
        <f t="shared" si="46"/>
        <v>487.60643605752637</v>
      </c>
      <c r="AP87" s="2">
        <f t="shared" si="47"/>
        <v>510.1314483727586</v>
      </c>
      <c r="AQ87" s="2">
        <f t="shared" si="48"/>
        <v>532.76494451515282</v>
      </c>
      <c r="AR87" s="2">
        <f t="shared" si="49"/>
        <v>555.44378923742852</v>
      </c>
      <c r="AS87" s="2">
        <f t="shared" si="50"/>
        <v>578.10365140245131</v>
      </c>
      <c r="AT87" s="2">
        <f t="shared" si="51"/>
        <v>600.67944158985279</v>
      </c>
      <c r="AU87" s="2">
        <f t="shared" si="52"/>
        <v>623.10576099974821</v>
      </c>
      <c r="AV87" s="2">
        <f t="shared" si="53"/>
        <v>645.31735702676724</v>
      </c>
      <c r="AW87" s="2">
        <f t="shared" si="54"/>
        <v>667.24958083061802</v>
      </c>
      <c r="AX87" s="2">
        <f t="shared" si="55"/>
        <v>688.83884225357826</v>
      </c>
      <c r="AY87" s="2">
        <f t="shared" si="56"/>
        <v>710.02305753423184</v>
      </c>
      <c r="AZ87" s="2">
        <f t="shared" si="57"/>
        <v>730.74208543331815</v>
      </c>
      <c r="BA87" s="2">
        <f t="shared" si="58"/>
        <v>750.93814762504837</v>
      </c>
      <c r="BB87" s="2">
        <f t="shared" si="59"/>
        <v>770.55622950605243</v>
      </c>
      <c r="BC87" s="2">
        <f t="shared" si="60"/>
        <v>789.54445793386253</v>
      </c>
      <c r="BD87" s="2">
        <f t="shared" si="61"/>
        <v>807.85445282069497</v>
      </c>
      <c r="BE87" s="2">
        <f t="shared" si="62"/>
        <v>825.44164997190671</v>
      </c>
      <c r="BF87" s="2">
        <f t="shared" si="63"/>
        <v>842.26559306585477</v>
      </c>
      <c r="BG87" s="2">
        <f t="shared" si="64"/>
        <v>858.29019322074191</v>
      </c>
      <c r="BH87" s="2">
        <f t="shared" si="65"/>
        <v>873.48395517883068</v>
      </c>
      <c r="BI87" s="2">
        <f t="shared" si="66"/>
        <v>887.82016975972044</v>
      </c>
      <c r="BJ87" s="2">
        <f t="shared" si="67"/>
        <v>901.27707289283148</v>
      </c>
      <c r="BK87" s="2">
        <f t="shared" si="70"/>
        <v>913.83797224098601</v>
      </c>
      <c r="BL87" s="157">
        <f t="shared" si="71"/>
        <v>925.49134318359256</v>
      </c>
      <c r="BM87" s="95">
        <f t="shared" si="72"/>
        <v>1043.7262624097657</v>
      </c>
      <c r="BN87" s="95">
        <f t="shared" si="73"/>
        <v>996.08470911631593</v>
      </c>
      <c r="BO87" s="95">
        <f t="shared" si="74"/>
        <v>922.60141596038966</v>
      </c>
      <c r="BP87" s="95">
        <f t="shared" si="76"/>
        <v>869.48982334867424</v>
      </c>
      <c r="BQ87" s="95">
        <f t="shared" si="77"/>
        <v>790.53330158326196</v>
      </c>
      <c r="BR87" s="95">
        <f t="shared" si="79"/>
        <v>803.61690326529094</v>
      </c>
      <c r="BS87" s="95">
        <f t="shared" si="81"/>
        <v>815.4783093293579</v>
      </c>
      <c r="BT87" s="95">
        <f t="shared" si="83"/>
        <v>826.11924647336446</v>
      </c>
      <c r="BU87" s="150">
        <f t="shared" si="85"/>
        <v>835.55644109936611</v>
      </c>
      <c r="BV87" s="2">
        <f t="shared" si="87"/>
        <v>741.33210531967632</v>
      </c>
      <c r="BW87" s="2">
        <f t="shared" si="89"/>
        <v>748.20363402826354</v>
      </c>
      <c r="BX87" s="2">
        <f t="shared" si="91"/>
        <v>754.03090134070089</v>
      </c>
      <c r="BY87" s="2">
        <f t="shared" si="93"/>
        <v>758.85924174425759</v>
      </c>
      <c r="BZ87" s="2">
        <f t="shared" ref="BZ87:BZ111" si="95">$BZ$85-($BZ$85*$A13)</f>
        <v>762.74946897867551</v>
      </c>
      <c r="CA87" s="2">
        <f>$CA$86-($CA$86*$A12)</f>
        <v>765.77958601741307</v>
      </c>
      <c r="CB87" s="14">
        <f>MAX(0,CB$4-SUM($D87:CA87))</f>
        <v>768.05606319547223</v>
      </c>
      <c r="CE87" s="1"/>
    </row>
    <row r="88" spans="1:89" x14ac:dyDescent="0.25">
      <c r="A88" s="11">
        <f>lifetimes!E86</f>
        <v>0.98043555480198363</v>
      </c>
      <c r="B88" s="11"/>
      <c r="C88" s="40">
        <f t="shared" si="75"/>
        <v>78</v>
      </c>
      <c r="D88" s="15">
        <f t="shared" si="68"/>
        <v>4.8911112995041037</v>
      </c>
      <c r="E88" s="1">
        <f t="shared" si="69"/>
        <v>11.101207891598278</v>
      </c>
      <c r="F88" s="1">
        <f t="shared" si="78"/>
        <v>18.850401857804172</v>
      </c>
      <c r="G88" s="1">
        <f t="shared" si="80"/>
        <v>28.382587021972085</v>
      </c>
      <c r="H88" s="13">
        <f t="shared" si="82"/>
        <v>31.97313715058533</v>
      </c>
      <c r="I88" s="13">
        <f t="shared" si="84"/>
        <v>35.93075553789788</v>
      </c>
      <c r="J88" s="16">
        <f t="shared" si="86"/>
        <v>40.281209865861229</v>
      </c>
      <c r="K88" s="17">
        <f t="shared" si="88"/>
        <v>45.050643956484805</v>
      </c>
      <c r="L88" s="13">
        <f t="shared" si="90"/>
        <v>50.265403547930646</v>
      </c>
      <c r="M88" s="12">
        <f t="shared" si="92"/>
        <v>55.951843927420668</v>
      </c>
      <c r="N88" s="12">
        <f t="shared" si="94"/>
        <v>62.136120289827659</v>
      </c>
      <c r="O88" s="12">
        <f t="shared" ref="O88:O111" si="96">$O$22-($O$22*$A77)</f>
        <v>68.843962023200902</v>
      </c>
      <c r="P88" s="3">
        <f t="shared" si="21"/>
        <v>76.100432459719855</v>
      </c>
      <c r="Q88" s="3">
        <f t="shared" si="22"/>
        <v>83.929675966334344</v>
      </c>
      <c r="R88" s="3">
        <f t="shared" si="23"/>
        <v>92.354654576937833</v>
      </c>
      <c r="S88" s="3">
        <f t="shared" si="24"/>
        <v>101.39687668036061</v>
      </c>
      <c r="T88" s="3">
        <f t="shared" si="25"/>
        <v>111.07612056868595</v>
      </c>
      <c r="U88" s="3">
        <f t="shared" si="26"/>
        <v>121.41015591139194</v>
      </c>
      <c r="V88" s="3">
        <f t="shared" si="27"/>
        <v>132.41446644583618</v>
      </c>
      <c r="W88" s="2">
        <f t="shared" si="28"/>
        <v>144.10197735730185</v>
      </c>
      <c r="X88" s="2">
        <f t="shared" si="29"/>
        <v>156.48279095643102</v>
      </c>
      <c r="Y88" s="2">
        <f t="shared" si="30"/>
        <v>169.56393434342681</v>
      </c>
      <c r="Z88" s="2">
        <f t="shared" si="31"/>
        <v>183.34912277276612</v>
      </c>
      <c r="AA88" s="2">
        <f t="shared" si="32"/>
        <v>197.8385423963955</v>
      </c>
      <c r="AB88" s="2">
        <f t="shared" si="33"/>
        <v>213.02865596534139</v>
      </c>
      <c r="AC88" s="18">
        <f t="shared" si="34"/>
        <v>228.91203490916701</v>
      </c>
      <c r="AD88" s="2">
        <f t="shared" si="35"/>
        <v>245.47722098977727</v>
      </c>
      <c r="AE88" s="18">
        <f t="shared" si="36"/>
        <v>262.70862044330647</v>
      </c>
      <c r="AF88" s="2">
        <f t="shared" si="37"/>
        <v>280.58643318406257</v>
      </c>
      <c r="AG88" s="2">
        <f t="shared" si="38"/>
        <v>299.08661925255319</v>
      </c>
      <c r="AH88" s="18">
        <f t="shared" si="39"/>
        <v>318.1809042511527</v>
      </c>
      <c r="AI88" s="18">
        <f t="shared" si="40"/>
        <v>337.83682503288242</v>
      </c>
      <c r="AJ88" s="2">
        <f t="shared" si="41"/>
        <v>358.01781639889111</v>
      </c>
      <c r="AK88" s="2">
        <f t="shared" si="42"/>
        <v>378.68333902701443</v>
      </c>
      <c r="AL88" s="2">
        <f t="shared" si="43"/>
        <v>399.78904830703368</v>
      </c>
      <c r="AM88" s="2">
        <f t="shared" si="44"/>
        <v>421.28700320629071</v>
      </c>
      <c r="AN88" s="2">
        <f t="shared" si="45"/>
        <v>443.1259137442305</v>
      </c>
      <c r="AO88" s="2">
        <f t="shared" si="46"/>
        <v>465.25142512313903</v>
      </c>
      <c r="AP88" s="2">
        <f t="shared" si="47"/>
        <v>487.60643605752637</v>
      </c>
      <c r="AQ88" s="2">
        <f t="shared" si="48"/>
        <v>510.1314483727586</v>
      </c>
      <c r="AR88" s="2">
        <f t="shared" si="49"/>
        <v>532.76494451514714</v>
      </c>
      <c r="AS88" s="2">
        <f t="shared" si="50"/>
        <v>555.44378923743875</v>
      </c>
      <c r="AT88" s="2">
        <f t="shared" si="51"/>
        <v>578.10365140244699</v>
      </c>
      <c r="AU88" s="2">
        <f t="shared" si="52"/>
        <v>600.67944158985711</v>
      </c>
      <c r="AV88" s="2">
        <f t="shared" si="53"/>
        <v>623.10576099973468</v>
      </c>
      <c r="AW88" s="2">
        <f t="shared" si="54"/>
        <v>645.317357026786</v>
      </c>
      <c r="AX88" s="2">
        <f t="shared" si="55"/>
        <v>667.24958083060346</v>
      </c>
      <c r="AY88" s="2">
        <f t="shared" si="56"/>
        <v>688.83884225358327</v>
      </c>
      <c r="AZ88" s="2">
        <f t="shared" si="57"/>
        <v>710.02305753423695</v>
      </c>
      <c r="BA88" s="2">
        <f t="shared" si="58"/>
        <v>730.7420854333127</v>
      </c>
      <c r="BB88" s="2">
        <f t="shared" si="59"/>
        <v>750.93814762504292</v>
      </c>
      <c r="BC88" s="2">
        <f t="shared" si="60"/>
        <v>770.55622950606369</v>
      </c>
      <c r="BD88" s="2">
        <f t="shared" si="61"/>
        <v>789.54445793385685</v>
      </c>
      <c r="BE88" s="2">
        <f t="shared" si="62"/>
        <v>807.85445282069497</v>
      </c>
      <c r="BF88" s="2">
        <f t="shared" si="63"/>
        <v>825.44164997190671</v>
      </c>
      <c r="BG88" s="2">
        <f t="shared" si="64"/>
        <v>842.26559306585477</v>
      </c>
      <c r="BH88" s="2">
        <f t="shared" si="65"/>
        <v>858.29019322074191</v>
      </c>
      <c r="BI88" s="2">
        <f t="shared" si="66"/>
        <v>873.48395517883068</v>
      </c>
      <c r="BJ88" s="2">
        <f t="shared" si="67"/>
        <v>887.82016975971396</v>
      </c>
      <c r="BK88" s="2">
        <f t="shared" si="70"/>
        <v>901.27707289284456</v>
      </c>
      <c r="BL88" s="157">
        <f t="shared" si="71"/>
        <v>913.83797224098601</v>
      </c>
      <c r="BM88" s="95">
        <f t="shared" si="72"/>
        <v>1031.7536238706855</v>
      </c>
      <c r="BN88" s="95">
        <f t="shared" si="73"/>
        <v>985.74043392877206</v>
      </c>
      <c r="BO88" s="95">
        <f t="shared" si="74"/>
        <v>913.98936761788946</v>
      </c>
      <c r="BP88" s="95">
        <f t="shared" si="76"/>
        <v>862.25454479745724</v>
      </c>
      <c r="BQ88" s="95">
        <f t="shared" si="77"/>
        <v>784.72537106010532</v>
      </c>
      <c r="BR88" s="95">
        <f t="shared" si="79"/>
        <v>798.46328890388259</v>
      </c>
      <c r="BS88" s="95">
        <f t="shared" si="81"/>
        <v>810.97534524133584</v>
      </c>
      <c r="BT88" s="95">
        <f t="shared" si="83"/>
        <v>822.25652168633383</v>
      </c>
      <c r="BU88" s="150">
        <f t="shared" si="85"/>
        <v>832.3166446788548</v>
      </c>
      <c r="BV88" s="2">
        <f t="shared" si="87"/>
        <v>739.01163749057196</v>
      </c>
      <c r="BW88" s="2">
        <f t="shared" si="89"/>
        <v>746.37959298861063</v>
      </c>
      <c r="BX88" s="2">
        <f t="shared" si="91"/>
        <v>752.66933867245302</v>
      </c>
      <c r="BY88" s="2">
        <f t="shared" si="93"/>
        <v>757.91810376233764</v>
      </c>
      <c r="BZ88" s="2">
        <f t="shared" si="95"/>
        <v>762.17687033834488</v>
      </c>
      <c r="CA88" s="2">
        <f t="shared" ref="CA88:CA111" si="97">$CA$86-($CA$86*$A13)</f>
        <v>765.50997844924666</v>
      </c>
      <c r="CB88" s="2">
        <f>$CB$87-($CB$87*$A12)</f>
        <v>767.99798827642178</v>
      </c>
      <c r="CC88" s="14">
        <f>MAX(0,CC$4-SUM($D88:CB88))</f>
        <v>769.74927534380549</v>
      </c>
      <c r="CF88" s="1"/>
    </row>
    <row r="89" spans="1:89" x14ac:dyDescent="0.25">
      <c r="A89" s="11">
        <f>lifetimes!E87</f>
        <v>0.98280293923047291</v>
      </c>
      <c r="B89" s="11"/>
      <c r="C89" s="40">
        <f t="shared" si="75"/>
        <v>79</v>
      </c>
      <c r="D89" s="15">
        <f t="shared" si="68"/>
        <v>4.2992651923817675</v>
      </c>
      <c r="E89" s="1">
        <f t="shared" si="69"/>
        <v>9.7822225990082075</v>
      </c>
      <c r="F89" s="1">
        <f t="shared" si="78"/>
        <v>16.651811837397418</v>
      </c>
      <c r="G89" s="1">
        <f t="shared" si="80"/>
        <v>25.133869143738934</v>
      </c>
      <c r="H89" s="13">
        <f t="shared" si="82"/>
        <v>28.382587021972085</v>
      </c>
      <c r="I89" s="13">
        <f t="shared" si="84"/>
        <v>31.97313715058533</v>
      </c>
      <c r="J89" s="16">
        <f t="shared" si="86"/>
        <v>35.930755537897767</v>
      </c>
      <c r="K89" s="17">
        <f t="shared" si="88"/>
        <v>40.281209865861229</v>
      </c>
      <c r="L89" s="13">
        <f t="shared" si="90"/>
        <v>45.050643956484919</v>
      </c>
      <c r="M89" s="12">
        <f t="shared" si="92"/>
        <v>50.265403547930532</v>
      </c>
      <c r="N89" s="12">
        <f t="shared" si="94"/>
        <v>55.951843927420668</v>
      </c>
      <c r="O89" s="12">
        <f t="shared" si="96"/>
        <v>62.136120289827659</v>
      </c>
      <c r="P89" s="3">
        <f t="shared" ref="P89:P111" si="98">$P$23-($P$23*$A77)</f>
        <v>68.843962023200902</v>
      </c>
      <c r="Q89" s="3">
        <f t="shared" si="22"/>
        <v>76.100432459719855</v>
      </c>
      <c r="R89" s="3">
        <f t="shared" si="23"/>
        <v>83.929675966334344</v>
      </c>
      <c r="S89" s="3">
        <f t="shared" si="24"/>
        <v>92.354654576937833</v>
      </c>
      <c r="T89" s="3">
        <f t="shared" si="25"/>
        <v>101.39687668036061</v>
      </c>
      <c r="U89" s="3">
        <f t="shared" si="26"/>
        <v>111.07612056868595</v>
      </c>
      <c r="V89" s="3">
        <f t="shared" si="27"/>
        <v>121.41015591139194</v>
      </c>
      <c r="W89" s="2">
        <f t="shared" si="28"/>
        <v>132.41446644583618</v>
      </c>
      <c r="X89" s="2">
        <f t="shared" si="29"/>
        <v>144.10197735730185</v>
      </c>
      <c r="Y89" s="2">
        <f t="shared" si="30"/>
        <v>156.48279095643215</v>
      </c>
      <c r="Z89" s="2">
        <f t="shared" si="31"/>
        <v>169.56393434342431</v>
      </c>
      <c r="AA89" s="2">
        <f t="shared" si="32"/>
        <v>183.34912277276749</v>
      </c>
      <c r="AB89" s="2">
        <f t="shared" si="33"/>
        <v>197.8385423963955</v>
      </c>
      <c r="AC89" s="18">
        <f t="shared" si="34"/>
        <v>213.02865596534139</v>
      </c>
      <c r="AD89" s="2">
        <f t="shared" si="35"/>
        <v>228.91203490916701</v>
      </c>
      <c r="AE89" s="18">
        <f t="shared" si="36"/>
        <v>245.47722098977727</v>
      </c>
      <c r="AF89" s="2">
        <f t="shared" si="37"/>
        <v>262.70862044330647</v>
      </c>
      <c r="AG89" s="2">
        <f t="shared" si="38"/>
        <v>280.58643318406257</v>
      </c>
      <c r="AH89" s="18">
        <f t="shared" si="39"/>
        <v>299.08661925255319</v>
      </c>
      <c r="AI89" s="18">
        <f t="shared" si="40"/>
        <v>318.18090425115042</v>
      </c>
      <c r="AJ89" s="2">
        <f t="shared" si="41"/>
        <v>337.83682503288981</v>
      </c>
      <c r="AK89" s="2">
        <f t="shared" si="42"/>
        <v>358.01781639888327</v>
      </c>
      <c r="AL89" s="2">
        <f t="shared" si="43"/>
        <v>378.68333902702</v>
      </c>
      <c r="AM89" s="2">
        <f t="shared" si="44"/>
        <v>399.78904830702788</v>
      </c>
      <c r="AN89" s="2">
        <f t="shared" si="45"/>
        <v>421.28700320629378</v>
      </c>
      <c r="AO89" s="2">
        <f t="shared" si="46"/>
        <v>443.1259137442305</v>
      </c>
      <c r="AP89" s="2">
        <f t="shared" si="47"/>
        <v>465.25142512313903</v>
      </c>
      <c r="AQ89" s="2">
        <f t="shared" si="48"/>
        <v>487.60643605752637</v>
      </c>
      <c r="AR89" s="2">
        <f t="shared" si="49"/>
        <v>510.13144837275303</v>
      </c>
      <c r="AS89" s="2">
        <f t="shared" si="50"/>
        <v>532.76494451515669</v>
      </c>
      <c r="AT89" s="2">
        <f t="shared" si="51"/>
        <v>555.44378923743466</v>
      </c>
      <c r="AU89" s="2">
        <f t="shared" si="52"/>
        <v>578.10365140245131</v>
      </c>
      <c r="AV89" s="2">
        <f t="shared" si="53"/>
        <v>600.67944158984403</v>
      </c>
      <c r="AW89" s="2">
        <f t="shared" si="54"/>
        <v>623.10576099975276</v>
      </c>
      <c r="AX89" s="2">
        <f t="shared" si="55"/>
        <v>645.3173570267719</v>
      </c>
      <c r="AY89" s="2">
        <f t="shared" si="56"/>
        <v>667.24958083060835</v>
      </c>
      <c r="AZ89" s="2">
        <f t="shared" si="57"/>
        <v>688.83884225358827</v>
      </c>
      <c r="BA89" s="2">
        <f t="shared" si="58"/>
        <v>710.02305753423184</v>
      </c>
      <c r="BB89" s="2">
        <f t="shared" si="59"/>
        <v>730.74208543330747</v>
      </c>
      <c r="BC89" s="2">
        <f t="shared" si="60"/>
        <v>750.93814762505383</v>
      </c>
      <c r="BD89" s="2">
        <f t="shared" si="61"/>
        <v>770.55622950605812</v>
      </c>
      <c r="BE89" s="2">
        <f t="shared" si="62"/>
        <v>789.54445793385685</v>
      </c>
      <c r="BF89" s="2">
        <f t="shared" si="63"/>
        <v>807.85445282069497</v>
      </c>
      <c r="BG89" s="2">
        <f t="shared" si="64"/>
        <v>825.44164997190671</v>
      </c>
      <c r="BH89" s="2">
        <f t="shared" si="65"/>
        <v>842.26559306585477</v>
      </c>
      <c r="BI89" s="2">
        <f t="shared" si="66"/>
        <v>858.29019322074191</v>
      </c>
      <c r="BJ89" s="2">
        <f t="shared" si="67"/>
        <v>873.48395517882432</v>
      </c>
      <c r="BK89" s="2">
        <f t="shared" si="70"/>
        <v>887.82016975972692</v>
      </c>
      <c r="BL89" s="157">
        <f t="shared" si="71"/>
        <v>901.27707289284456</v>
      </c>
      <c r="BM89" s="95">
        <f t="shared" si="72"/>
        <v>1018.7622460594308</v>
      </c>
      <c r="BN89" s="95">
        <f t="shared" si="73"/>
        <v>974.43295386063926</v>
      </c>
      <c r="BO89" s="95">
        <f t="shared" si="74"/>
        <v>904.49764723447311</v>
      </c>
      <c r="BP89" s="95">
        <f t="shared" si="76"/>
        <v>854.20580598687752</v>
      </c>
      <c r="BQ89" s="95">
        <f t="shared" si="77"/>
        <v>778.19544225201366</v>
      </c>
      <c r="BR89" s="95">
        <f t="shared" si="79"/>
        <v>792.597097943986</v>
      </c>
      <c r="BS89" s="95">
        <f t="shared" si="81"/>
        <v>805.77454101608646</v>
      </c>
      <c r="BT89" s="95">
        <f t="shared" si="83"/>
        <v>817.71612920018617</v>
      </c>
      <c r="BU89" s="150">
        <f t="shared" si="85"/>
        <v>828.42494242426653</v>
      </c>
      <c r="BV89" s="2">
        <f t="shared" si="87"/>
        <v>736.14618503267695</v>
      </c>
      <c r="BW89" s="2">
        <f t="shared" si="89"/>
        <v>744.04332585354132</v>
      </c>
      <c r="BX89" s="2">
        <f t="shared" si="91"/>
        <v>750.83441071890195</v>
      </c>
      <c r="BY89" s="2">
        <f t="shared" si="93"/>
        <v>756.54952192592066</v>
      </c>
      <c r="BZ89" s="2">
        <f t="shared" si="95"/>
        <v>761.23161783016235</v>
      </c>
      <c r="CA89" s="2">
        <f t="shared" si="97"/>
        <v>764.93530748499609</v>
      </c>
      <c r="CB89" s="2">
        <f t="shared" ref="CB89:CB111" si="99">$CB$87-($CB$87*$A13)</f>
        <v>767.72759967667753</v>
      </c>
      <c r="CC89" s="2">
        <f>$CC$88-($CC$88*$A12)</f>
        <v>769.69107239613425</v>
      </c>
      <c r="CD89" s="14">
        <f>MAX(0,CD$4-SUM($D89:CC89))</f>
        <v>770.93560472750687</v>
      </c>
      <c r="CG89" s="1"/>
    </row>
    <row r="90" spans="1:89" x14ac:dyDescent="0.25">
      <c r="A90" s="11">
        <f>lifetimes!E88</f>
        <v>0.98492166790509039</v>
      </c>
      <c r="B90" s="11"/>
      <c r="C90" s="40">
        <f t="shared" si="75"/>
        <v>80</v>
      </c>
      <c r="D90" s="15">
        <f t="shared" si="68"/>
        <v>3.7695830237273924</v>
      </c>
      <c r="E90" s="1">
        <f t="shared" si="69"/>
        <v>8.598530384763535</v>
      </c>
      <c r="F90" s="1">
        <f t="shared" si="78"/>
        <v>14.673333898512283</v>
      </c>
      <c r="G90" s="1">
        <f t="shared" si="80"/>
        <v>22.202415783196557</v>
      </c>
      <c r="H90" s="13">
        <f t="shared" si="82"/>
        <v>25.133869143738934</v>
      </c>
      <c r="I90" s="13">
        <f t="shared" si="84"/>
        <v>28.382587021972085</v>
      </c>
      <c r="J90" s="16">
        <f t="shared" si="86"/>
        <v>31.97313715058533</v>
      </c>
      <c r="K90" s="17">
        <f t="shared" si="88"/>
        <v>35.930755537897767</v>
      </c>
      <c r="L90" s="13">
        <f t="shared" si="90"/>
        <v>40.281209865861342</v>
      </c>
      <c r="M90" s="12">
        <f t="shared" si="92"/>
        <v>45.050643956484805</v>
      </c>
      <c r="N90" s="12">
        <f t="shared" si="94"/>
        <v>50.265403547930646</v>
      </c>
      <c r="O90" s="12">
        <f t="shared" si="96"/>
        <v>55.951843927420668</v>
      </c>
      <c r="P90" s="3">
        <f t="shared" si="98"/>
        <v>62.136120289827659</v>
      </c>
      <c r="Q90" s="3">
        <f t="shared" ref="Q90:Q111" si="100">$Q$24-($Q$24*$A77)</f>
        <v>68.843962023200902</v>
      </c>
      <c r="R90" s="3">
        <f t="shared" si="23"/>
        <v>76.100432459719855</v>
      </c>
      <c r="S90" s="3">
        <f t="shared" si="24"/>
        <v>83.929675966334344</v>
      </c>
      <c r="T90" s="3">
        <f t="shared" si="25"/>
        <v>92.354654576937833</v>
      </c>
      <c r="U90" s="3">
        <f t="shared" si="26"/>
        <v>101.39687668036061</v>
      </c>
      <c r="V90" s="3">
        <f t="shared" si="27"/>
        <v>111.07612056868595</v>
      </c>
      <c r="W90" s="2">
        <f t="shared" si="28"/>
        <v>121.41015591139194</v>
      </c>
      <c r="X90" s="2">
        <f t="shared" si="29"/>
        <v>132.41446644583618</v>
      </c>
      <c r="Y90" s="2">
        <f t="shared" si="30"/>
        <v>144.10197735730299</v>
      </c>
      <c r="Z90" s="2">
        <f t="shared" si="31"/>
        <v>156.48279095642988</v>
      </c>
      <c r="AA90" s="2">
        <f t="shared" si="32"/>
        <v>169.56393434342556</v>
      </c>
      <c r="AB90" s="2">
        <f t="shared" si="33"/>
        <v>183.34912277276749</v>
      </c>
      <c r="AC90" s="18">
        <f t="shared" si="34"/>
        <v>197.8385423963955</v>
      </c>
      <c r="AD90" s="2">
        <f t="shared" si="35"/>
        <v>213.02865596534139</v>
      </c>
      <c r="AE90" s="18">
        <f t="shared" si="36"/>
        <v>228.91203490916701</v>
      </c>
      <c r="AF90" s="2">
        <f t="shared" si="37"/>
        <v>245.47722098977727</v>
      </c>
      <c r="AG90" s="2">
        <f t="shared" si="38"/>
        <v>262.70862044330647</v>
      </c>
      <c r="AH90" s="18">
        <f t="shared" si="39"/>
        <v>280.58643318406257</v>
      </c>
      <c r="AI90" s="18">
        <f t="shared" si="40"/>
        <v>299.08661925255103</v>
      </c>
      <c r="AJ90" s="2">
        <f t="shared" si="41"/>
        <v>318.18090425115736</v>
      </c>
      <c r="AK90" s="2">
        <f t="shared" si="42"/>
        <v>337.83682503288242</v>
      </c>
      <c r="AL90" s="2">
        <f t="shared" si="43"/>
        <v>358.0178163988885</v>
      </c>
      <c r="AM90" s="2">
        <f t="shared" si="44"/>
        <v>378.68333902701443</v>
      </c>
      <c r="AN90" s="2">
        <f t="shared" si="45"/>
        <v>399.78904830703073</v>
      </c>
      <c r="AO90" s="2">
        <f t="shared" si="46"/>
        <v>421.28700320629378</v>
      </c>
      <c r="AP90" s="2">
        <f t="shared" si="47"/>
        <v>443.1259137442305</v>
      </c>
      <c r="AQ90" s="2">
        <f t="shared" si="48"/>
        <v>465.25142512313903</v>
      </c>
      <c r="AR90" s="2">
        <f t="shared" si="49"/>
        <v>487.60643605752114</v>
      </c>
      <c r="AS90" s="2">
        <f t="shared" si="50"/>
        <v>510.13144837276229</v>
      </c>
      <c r="AT90" s="2">
        <f t="shared" si="51"/>
        <v>532.76494451515282</v>
      </c>
      <c r="AU90" s="2">
        <f t="shared" si="52"/>
        <v>555.44378923743875</v>
      </c>
      <c r="AV90" s="2">
        <f t="shared" si="53"/>
        <v>578.10365140243857</v>
      </c>
      <c r="AW90" s="2">
        <f t="shared" si="54"/>
        <v>600.67944158986143</v>
      </c>
      <c r="AX90" s="2">
        <f t="shared" si="55"/>
        <v>623.10576099973923</v>
      </c>
      <c r="AY90" s="2">
        <f t="shared" si="56"/>
        <v>645.31735702677656</v>
      </c>
      <c r="AZ90" s="2">
        <f t="shared" si="57"/>
        <v>667.24958083061324</v>
      </c>
      <c r="BA90" s="2">
        <f t="shared" si="58"/>
        <v>688.83884225358327</v>
      </c>
      <c r="BB90" s="2">
        <f t="shared" si="59"/>
        <v>710.02305753422661</v>
      </c>
      <c r="BC90" s="2">
        <f t="shared" si="60"/>
        <v>730.74208543331815</v>
      </c>
      <c r="BD90" s="2">
        <f t="shared" si="61"/>
        <v>750.93814762504837</v>
      </c>
      <c r="BE90" s="2">
        <f t="shared" si="62"/>
        <v>770.55622950605812</v>
      </c>
      <c r="BF90" s="2">
        <f t="shared" si="63"/>
        <v>789.54445793385685</v>
      </c>
      <c r="BG90" s="2">
        <f t="shared" si="64"/>
        <v>807.85445282069497</v>
      </c>
      <c r="BH90" s="2">
        <f t="shared" si="65"/>
        <v>825.44164997190671</v>
      </c>
      <c r="BI90" s="2">
        <f t="shared" si="66"/>
        <v>842.26559306585477</v>
      </c>
      <c r="BJ90" s="2">
        <f t="shared" si="67"/>
        <v>858.29019322073577</v>
      </c>
      <c r="BK90" s="2">
        <f t="shared" si="70"/>
        <v>873.48395517883705</v>
      </c>
      <c r="BL90" s="157">
        <f t="shared" si="71"/>
        <v>887.82016975972692</v>
      </c>
      <c r="BM90" s="95">
        <f t="shared" si="72"/>
        <v>1004.7591400153054</v>
      </c>
      <c r="BN90" s="95">
        <f t="shared" si="73"/>
        <v>962.1633321578837</v>
      </c>
      <c r="BO90" s="95">
        <f t="shared" si="74"/>
        <v>894.1221074212043</v>
      </c>
      <c r="BP90" s="95">
        <f t="shared" si="76"/>
        <v>845.33493401880457</v>
      </c>
      <c r="BQ90" s="95">
        <f t="shared" si="77"/>
        <v>770.93135545066036</v>
      </c>
      <c r="BR90" s="95">
        <f t="shared" si="79"/>
        <v>786.00166619939694</v>
      </c>
      <c r="BS90" s="95">
        <f t="shared" si="81"/>
        <v>799.85463537494888</v>
      </c>
      <c r="BT90" s="95">
        <f t="shared" si="83"/>
        <v>812.47209616668715</v>
      </c>
      <c r="BU90" s="150">
        <f t="shared" si="85"/>
        <v>823.85048872920015</v>
      </c>
      <c r="BV90" s="2">
        <f t="shared" si="87"/>
        <v>732.70415153939803</v>
      </c>
      <c r="BW90" s="2">
        <f t="shared" si="89"/>
        <v>741.15836346771619</v>
      </c>
      <c r="BX90" s="2">
        <f t="shared" si="91"/>
        <v>748.48419941339466</v>
      </c>
      <c r="BY90" s="2">
        <f t="shared" si="93"/>
        <v>754.70513449747023</v>
      </c>
      <c r="BZ90" s="2">
        <f t="shared" si="95"/>
        <v>759.85705274153713</v>
      </c>
      <c r="CA90" s="2">
        <f t="shared" si="97"/>
        <v>763.98663396033692</v>
      </c>
      <c r="CB90" s="2">
        <f t="shared" si="99"/>
        <v>767.1512639365717</v>
      </c>
      <c r="CC90" s="2">
        <f t="shared" ref="CC90:CC111" si="101">$CC$88-($CC$88*$A13)</f>
        <v>769.42008771326039</v>
      </c>
      <c r="CD90" s="2">
        <f>$CD$89-($CD$89*$A12)</f>
        <v>770.87731207807269</v>
      </c>
      <c r="CE90" s="14">
        <f>MAX(0,CE$4-SUM($D90:CD90))</f>
        <v>771.63400617404841</v>
      </c>
      <c r="CH90" s="1"/>
    </row>
    <row r="91" spans="1:89" x14ac:dyDescent="0.25">
      <c r="A91" s="11">
        <f>lifetimes!E89</f>
        <v>0.98681264121600776</v>
      </c>
      <c r="B91" s="11"/>
      <c r="C91" s="40">
        <f t="shared" si="75"/>
        <v>81</v>
      </c>
      <c r="D91" s="15">
        <f t="shared" si="68"/>
        <v>3.2968396959980737</v>
      </c>
      <c r="E91" s="1">
        <f t="shared" si="69"/>
        <v>7.5391660474547848</v>
      </c>
      <c r="F91" s="1">
        <f t="shared" si="78"/>
        <v>12.897795577145303</v>
      </c>
      <c r="G91" s="1">
        <f t="shared" si="80"/>
        <v>19.564445198016415</v>
      </c>
      <c r="H91" s="13">
        <f t="shared" si="82"/>
        <v>22.202415783196557</v>
      </c>
      <c r="I91" s="13">
        <f t="shared" si="84"/>
        <v>25.133869143738934</v>
      </c>
      <c r="J91" s="16">
        <f t="shared" si="86"/>
        <v>28.382587021971972</v>
      </c>
      <c r="K91" s="17">
        <f t="shared" si="88"/>
        <v>31.97313715058533</v>
      </c>
      <c r="L91" s="13">
        <f t="shared" si="90"/>
        <v>35.93075553789788</v>
      </c>
      <c r="M91" s="12">
        <f t="shared" si="92"/>
        <v>40.281209865861229</v>
      </c>
      <c r="N91" s="12">
        <f t="shared" si="94"/>
        <v>45.050643956484805</v>
      </c>
      <c r="O91" s="12">
        <f t="shared" si="96"/>
        <v>50.265403547930646</v>
      </c>
      <c r="P91" s="3">
        <f t="shared" si="98"/>
        <v>55.951843927420668</v>
      </c>
      <c r="Q91" s="3">
        <f t="shared" si="100"/>
        <v>62.136120289827659</v>
      </c>
      <c r="R91" s="3">
        <f t="shared" ref="R91:R111" si="102">$R$25-($R$25*$A77)</f>
        <v>68.843962023200902</v>
      </c>
      <c r="S91" s="3">
        <f t="shared" si="24"/>
        <v>76.100432459719855</v>
      </c>
      <c r="T91" s="3">
        <f t="shared" si="25"/>
        <v>83.929675966334344</v>
      </c>
      <c r="U91" s="3">
        <f t="shared" si="26"/>
        <v>92.354654576937833</v>
      </c>
      <c r="V91" s="3">
        <f t="shared" si="27"/>
        <v>101.39687668036061</v>
      </c>
      <c r="W91" s="2">
        <f t="shared" si="28"/>
        <v>111.07612056868595</v>
      </c>
      <c r="X91" s="2">
        <f t="shared" si="29"/>
        <v>121.41015591139194</v>
      </c>
      <c r="Y91" s="2">
        <f t="shared" si="30"/>
        <v>132.41446644583721</v>
      </c>
      <c r="Z91" s="2">
        <f t="shared" si="31"/>
        <v>144.10197735730083</v>
      </c>
      <c r="AA91" s="2">
        <f t="shared" si="32"/>
        <v>156.48279095643102</v>
      </c>
      <c r="AB91" s="2">
        <f t="shared" si="33"/>
        <v>169.56393434342556</v>
      </c>
      <c r="AC91" s="18">
        <f t="shared" si="34"/>
        <v>183.34912277276749</v>
      </c>
      <c r="AD91" s="2">
        <f t="shared" si="35"/>
        <v>197.8385423963955</v>
      </c>
      <c r="AE91" s="18">
        <f t="shared" si="36"/>
        <v>213.02865596534139</v>
      </c>
      <c r="AF91" s="2">
        <f t="shared" si="37"/>
        <v>228.91203490916701</v>
      </c>
      <c r="AG91" s="2">
        <f t="shared" si="38"/>
        <v>245.47722098977727</v>
      </c>
      <c r="AH91" s="18">
        <f t="shared" si="39"/>
        <v>262.70862044330647</v>
      </c>
      <c r="AI91" s="18">
        <f t="shared" si="40"/>
        <v>280.58643318406052</v>
      </c>
      <c r="AJ91" s="2">
        <f t="shared" si="41"/>
        <v>299.08661925255751</v>
      </c>
      <c r="AK91" s="2">
        <f t="shared" si="42"/>
        <v>318.18090425115042</v>
      </c>
      <c r="AL91" s="2">
        <f t="shared" si="43"/>
        <v>337.83682503288742</v>
      </c>
      <c r="AM91" s="2">
        <f t="shared" si="44"/>
        <v>358.01781639888327</v>
      </c>
      <c r="AN91" s="2">
        <f t="shared" si="45"/>
        <v>378.68333902701727</v>
      </c>
      <c r="AO91" s="2">
        <f t="shared" si="46"/>
        <v>399.78904830703073</v>
      </c>
      <c r="AP91" s="2">
        <f t="shared" si="47"/>
        <v>421.28700320629378</v>
      </c>
      <c r="AQ91" s="2">
        <f t="shared" si="48"/>
        <v>443.1259137442305</v>
      </c>
      <c r="AR91" s="2">
        <f t="shared" si="49"/>
        <v>465.25142512313391</v>
      </c>
      <c r="AS91" s="2">
        <f t="shared" si="50"/>
        <v>487.60643605753</v>
      </c>
      <c r="AT91" s="2">
        <f t="shared" si="51"/>
        <v>510.1314483727586</v>
      </c>
      <c r="AU91" s="2">
        <f t="shared" si="52"/>
        <v>532.76494451515669</v>
      </c>
      <c r="AV91" s="2">
        <f t="shared" si="53"/>
        <v>555.44378923742659</v>
      </c>
      <c r="AW91" s="2">
        <f t="shared" si="54"/>
        <v>578.1036514024554</v>
      </c>
      <c r="AX91" s="2">
        <f t="shared" si="55"/>
        <v>600.67944158984847</v>
      </c>
      <c r="AY91" s="2">
        <f t="shared" si="56"/>
        <v>623.10576099974367</v>
      </c>
      <c r="AZ91" s="2">
        <f t="shared" si="57"/>
        <v>645.31735702678134</v>
      </c>
      <c r="BA91" s="2">
        <f t="shared" si="58"/>
        <v>667.24958083060835</v>
      </c>
      <c r="BB91" s="2">
        <f t="shared" si="59"/>
        <v>688.83884225357826</v>
      </c>
      <c r="BC91" s="2">
        <f t="shared" si="60"/>
        <v>710.02305753423695</v>
      </c>
      <c r="BD91" s="2">
        <f t="shared" si="61"/>
        <v>730.7420854333127</v>
      </c>
      <c r="BE91" s="2">
        <f t="shared" si="62"/>
        <v>750.93814762504837</v>
      </c>
      <c r="BF91" s="2">
        <f t="shared" si="63"/>
        <v>770.55622950605812</v>
      </c>
      <c r="BG91" s="2">
        <f t="shared" si="64"/>
        <v>789.54445793385685</v>
      </c>
      <c r="BH91" s="2">
        <f t="shared" si="65"/>
        <v>807.85445282069497</v>
      </c>
      <c r="BI91" s="2">
        <f t="shared" si="66"/>
        <v>825.44164997190671</v>
      </c>
      <c r="BJ91" s="2">
        <f t="shared" si="67"/>
        <v>842.26559306584863</v>
      </c>
      <c r="BK91" s="2">
        <f t="shared" si="70"/>
        <v>858.29019322074817</v>
      </c>
      <c r="BL91" s="157">
        <f t="shared" si="71"/>
        <v>873.48395517883705</v>
      </c>
      <c r="BM91" s="95">
        <f t="shared" si="72"/>
        <v>989.7571535829843</v>
      </c>
      <c r="BN91" s="95">
        <f t="shared" si="73"/>
        <v>948.93819035066565</v>
      </c>
      <c r="BO91" s="95">
        <f t="shared" si="74"/>
        <v>882.86372379340901</v>
      </c>
      <c r="BP91" s="95">
        <f t="shared" si="76"/>
        <v>835.63805278282121</v>
      </c>
      <c r="BQ91" s="95">
        <f t="shared" si="77"/>
        <v>762.92528325770138</v>
      </c>
      <c r="BR91" s="95">
        <f t="shared" si="79"/>
        <v>778.66471198548152</v>
      </c>
      <c r="BS91" s="95">
        <f t="shared" si="81"/>
        <v>793.1988115435305</v>
      </c>
      <c r="BT91" s="95">
        <f t="shared" si="83"/>
        <v>806.50298458455779</v>
      </c>
      <c r="BU91" s="150">
        <f t="shared" si="85"/>
        <v>818.56711590177906</v>
      </c>
      <c r="BV91" s="2">
        <f t="shared" si="87"/>
        <v>728.65825547597001</v>
      </c>
      <c r="BW91" s="2">
        <f t="shared" si="89"/>
        <v>737.69289429495052</v>
      </c>
      <c r="BX91" s="2">
        <f t="shared" si="91"/>
        <v>745.58201793193996</v>
      </c>
      <c r="BY91" s="2">
        <f t="shared" si="93"/>
        <v>752.34280731307547</v>
      </c>
      <c r="BZ91" s="2">
        <f t="shared" si="95"/>
        <v>758.0046019040451</v>
      </c>
      <c r="CA91" s="2">
        <f t="shared" si="97"/>
        <v>762.60709410594734</v>
      </c>
      <c r="CB91" s="2">
        <f t="shared" si="99"/>
        <v>766.19984218053025</v>
      </c>
      <c r="CC91" s="2">
        <f t="shared" si="101"/>
        <v>768.84248141658531</v>
      </c>
      <c r="CD91" s="2">
        <f t="shared" ref="CD91:CD111" si="103">$CD$89-($CD$89*$A13)</f>
        <v>770.60590975649211</v>
      </c>
      <c r="CE91" s="2">
        <f>$CE$90-($CE$90*$A12)</f>
        <v>771.57566071648023</v>
      </c>
      <c r="CF91" s="14">
        <f>MAX(0,CF$4-SUM($D91:CE91))</f>
        <v>771.86373872504919</v>
      </c>
    </row>
    <row r="92" spans="1:89" x14ac:dyDescent="0.25">
      <c r="A92" s="11">
        <f>lifetimes!E90</f>
        <v>0.98849568211880467</v>
      </c>
      <c r="B92" s="11"/>
      <c r="C92" s="40">
        <f t="shared" si="75"/>
        <v>82</v>
      </c>
      <c r="D92" s="15">
        <f t="shared" si="68"/>
        <v>2.8760794702988335</v>
      </c>
      <c r="E92" s="1">
        <f t="shared" si="69"/>
        <v>6.5936793919961474</v>
      </c>
      <c r="F92" s="1">
        <f t="shared" si="78"/>
        <v>11.308749071182206</v>
      </c>
      <c r="G92" s="1">
        <f t="shared" si="80"/>
        <v>17.19706076952707</v>
      </c>
      <c r="H92" s="13">
        <f t="shared" si="82"/>
        <v>19.564445198016415</v>
      </c>
      <c r="I92" s="13">
        <f t="shared" si="84"/>
        <v>22.202415783196557</v>
      </c>
      <c r="J92" s="16">
        <f t="shared" si="86"/>
        <v>25.133869143738934</v>
      </c>
      <c r="K92" s="17">
        <f t="shared" si="88"/>
        <v>28.382587021972085</v>
      </c>
      <c r="L92" s="13">
        <f t="shared" si="90"/>
        <v>31.973137150585444</v>
      </c>
      <c r="M92" s="12">
        <f t="shared" si="92"/>
        <v>35.930755537897767</v>
      </c>
      <c r="N92" s="12">
        <f t="shared" si="94"/>
        <v>40.281209865861229</v>
      </c>
      <c r="O92" s="12">
        <f t="shared" si="96"/>
        <v>45.050643956484805</v>
      </c>
      <c r="P92" s="3">
        <f t="shared" si="98"/>
        <v>50.265403547930646</v>
      </c>
      <c r="Q92" s="3">
        <f t="shared" si="100"/>
        <v>55.951843927420668</v>
      </c>
      <c r="R92" s="3">
        <f t="shared" si="102"/>
        <v>62.136120289827659</v>
      </c>
      <c r="S92" s="3">
        <f t="shared" ref="S92:S111" si="104">$S$26-($S$26*$A77)</f>
        <v>68.843962023200902</v>
      </c>
      <c r="T92" s="3">
        <f t="shared" si="25"/>
        <v>76.100432459719855</v>
      </c>
      <c r="U92" s="3">
        <f t="shared" si="26"/>
        <v>83.929675966334344</v>
      </c>
      <c r="V92" s="3">
        <f t="shared" si="27"/>
        <v>92.354654576937833</v>
      </c>
      <c r="W92" s="2">
        <f t="shared" si="28"/>
        <v>101.39687668036061</v>
      </c>
      <c r="X92" s="2">
        <f t="shared" si="29"/>
        <v>111.07612056868595</v>
      </c>
      <c r="Y92" s="2">
        <f t="shared" si="30"/>
        <v>121.41015591139285</v>
      </c>
      <c r="Z92" s="2">
        <f t="shared" si="31"/>
        <v>132.41446644583527</v>
      </c>
      <c r="AA92" s="2">
        <f t="shared" si="32"/>
        <v>144.10197735730185</v>
      </c>
      <c r="AB92" s="2">
        <f t="shared" si="33"/>
        <v>156.48279095643102</v>
      </c>
      <c r="AC92" s="18">
        <f t="shared" si="34"/>
        <v>169.56393434342556</v>
      </c>
      <c r="AD92" s="2">
        <f t="shared" si="35"/>
        <v>183.34912277276749</v>
      </c>
      <c r="AE92" s="18">
        <f t="shared" si="36"/>
        <v>197.8385423963955</v>
      </c>
      <c r="AF92" s="2">
        <f t="shared" si="37"/>
        <v>213.02865596534139</v>
      </c>
      <c r="AG92" s="2">
        <f t="shared" si="38"/>
        <v>228.91203490916701</v>
      </c>
      <c r="AH92" s="18">
        <f t="shared" si="39"/>
        <v>245.47722098977727</v>
      </c>
      <c r="AI92" s="18">
        <f t="shared" si="40"/>
        <v>262.70862044330454</v>
      </c>
      <c r="AJ92" s="2">
        <f t="shared" si="41"/>
        <v>280.58643318406666</v>
      </c>
      <c r="AK92" s="2">
        <f t="shared" si="42"/>
        <v>299.08661925255103</v>
      </c>
      <c r="AL92" s="2">
        <f t="shared" si="43"/>
        <v>318.18090425115508</v>
      </c>
      <c r="AM92" s="2">
        <f t="shared" si="44"/>
        <v>337.83682503288242</v>
      </c>
      <c r="AN92" s="2">
        <f t="shared" si="45"/>
        <v>358.01781639888588</v>
      </c>
      <c r="AO92" s="2">
        <f t="shared" si="46"/>
        <v>378.68333902701727</v>
      </c>
      <c r="AP92" s="2">
        <f t="shared" si="47"/>
        <v>399.78904830703073</v>
      </c>
      <c r="AQ92" s="2">
        <f t="shared" si="48"/>
        <v>421.28700320629378</v>
      </c>
      <c r="AR92" s="2">
        <f t="shared" si="49"/>
        <v>443.12591374422561</v>
      </c>
      <c r="AS92" s="2">
        <f t="shared" si="50"/>
        <v>465.25142512314233</v>
      </c>
      <c r="AT92" s="2">
        <f t="shared" si="51"/>
        <v>487.60643605752637</v>
      </c>
      <c r="AU92" s="2">
        <f t="shared" si="52"/>
        <v>510.13144837276229</v>
      </c>
      <c r="AV92" s="2">
        <f t="shared" si="53"/>
        <v>532.76494451514509</v>
      </c>
      <c r="AW92" s="2">
        <f t="shared" si="54"/>
        <v>555.44378923744273</v>
      </c>
      <c r="AX92" s="2">
        <f t="shared" si="55"/>
        <v>578.10365140244289</v>
      </c>
      <c r="AY92" s="2">
        <f t="shared" si="56"/>
        <v>600.67944158985279</v>
      </c>
      <c r="AZ92" s="2">
        <f t="shared" si="57"/>
        <v>623.10576099974821</v>
      </c>
      <c r="BA92" s="2">
        <f t="shared" si="58"/>
        <v>645.31735702677656</v>
      </c>
      <c r="BB92" s="2">
        <f t="shared" si="59"/>
        <v>667.24958083060346</v>
      </c>
      <c r="BC92" s="2">
        <f t="shared" si="60"/>
        <v>688.83884225358827</v>
      </c>
      <c r="BD92" s="2">
        <f t="shared" si="61"/>
        <v>710.02305753423184</v>
      </c>
      <c r="BE92" s="2">
        <f t="shared" si="62"/>
        <v>730.7420854333127</v>
      </c>
      <c r="BF92" s="2">
        <f t="shared" si="63"/>
        <v>750.93814762504837</v>
      </c>
      <c r="BG92" s="2">
        <f t="shared" si="64"/>
        <v>770.55622950605812</v>
      </c>
      <c r="BH92" s="2">
        <f t="shared" si="65"/>
        <v>789.54445793385685</v>
      </c>
      <c r="BI92" s="2">
        <f t="shared" si="66"/>
        <v>807.85445282069497</v>
      </c>
      <c r="BJ92" s="2">
        <f t="shared" si="67"/>
        <v>825.44164997190069</v>
      </c>
      <c r="BK92" s="2">
        <f t="shared" si="70"/>
        <v>842.26559306586091</v>
      </c>
      <c r="BL92" s="157">
        <f t="shared" si="71"/>
        <v>858.29019322074817</v>
      </c>
      <c r="BM92" s="95">
        <f t="shared" si="72"/>
        <v>973.77489566629777</v>
      </c>
      <c r="BN92" s="95">
        <f t="shared" si="73"/>
        <v>934.76966250175724</v>
      </c>
      <c r="BO92" s="95">
        <f t="shared" si="74"/>
        <v>870.72857214776263</v>
      </c>
      <c r="BP92" s="95">
        <f t="shared" si="76"/>
        <v>825.11607407977044</v>
      </c>
      <c r="BQ92" s="95">
        <f t="shared" si="77"/>
        <v>754.17372743531496</v>
      </c>
      <c r="BR92" s="95">
        <f t="shared" si="79"/>
        <v>770.57832938579952</v>
      </c>
      <c r="BS92" s="95">
        <f t="shared" si="81"/>
        <v>785.79467537805999</v>
      </c>
      <c r="BT92" s="95">
        <f t="shared" si="83"/>
        <v>799.79183789927083</v>
      </c>
      <c r="BU92" s="150">
        <f t="shared" si="85"/>
        <v>812.55322511668919</v>
      </c>
      <c r="BV92" s="2">
        <f t="shared" si="87"/>
        <v>723.98535271008575</v>
      </c>
      <c r="BW92" s="2">
        <f t="shared" si="89"/>
        <v>733.61945104943857</v>
      </c>
      <c r="BX92" s="2">
        <f t="shared" si="91"/>
        <v>742.09586486902037</v>
      </c>
      <c r="BY92" s="2">
        <f t="shared" si="93"/>
        <v>749.42566441974395</v>
      </c>
      <c r="BZ92" s="2">
        <f t="shared" si="95"/>
        <v>755.63194694898561</v>
      </c>
      <c r="CA92" s="2">
        <f t="shared" si="97"/>
        <v>760.74793895951939</v>
      </c>
      <c r="CB92" s="2">
        <f t="shared" si="99"/>
        <v>764.81630590943644</v>
      </c>
      <c r="CC92" s="2">
        <f t="shared" si="101"/>
        <v>767.88896221095297</v>
      </c>
      <c r="CD92" s="2">
        <f t="shared" si="103"/>
        <v>770.02741325914531</v>
      </c>
      <c r="CE92" s="2">
        <f t="shared" ref="CE92:CE111" si="105">$CE$90-($CE$90*$A13)</f>
        <v>771.30401252770559</v>
      </c>
      <c r="CF92" s="2">
        <f>$CF$91-($CF$91*$A12)</f>
        <v>771.80537589674475</v>
      </c>
      <c r="CG92" s="14">
        <f>MAX(0,CG$4-SUM($D92:CF92))</f>
        <v>771.64423102892033</v>
      </c>
    </row>
    <row r="93" spans="1:89" x14ac:dyDescent="0.25">
      <c r="A93" s="11">
        <f>lifetimes!E91</f>
        <v>0.98998950402308283</v>
      </c>
      <c r="B93" s="11"/>
      <c r="C93" s="40">
        <f t="shared" si="75"/>
        <v>83</v>
      </c>
      <c r="D93" s="15">
        <f t="shared" si="68"/>
        <v>2.5026239942292818</v>
      </c>
      <c r="E93" s="1">
        <f t="shared" si="69"/>
        <v>5.752158940597667</v>
      </c>
      <c r="F93" s="1">
        <f t="shared" si="78"/>
        <v>9.8905190879942211</v>
      </c>
      <c r="G93" s="1">
        <f t="shared" si="80"/>
        <v>15.07833209490957</v>
      </c>
      <c r="H93" s="13">
        <f t="shared" si="82"/>
        <v>17.19706076952707</v>
      </c>
      <c r="I93" s="13">
        <f t="shared" si="84"/>
        <v>19.564445198016415</v>
      </c>
      <c r="J93" s="16">
        <f t="shared" si="86"/>
        <v>22.202415783196557</v>
      </c>
      <c r="K93" s="17">
        <f t="shared" si="88"/>
        <v>25.133869143738934</v>
      </c>
      <c r="L93" s="13">
        <f t="shared" si="90"/>
        <v>28.382587021972085</v>
      </c>
      <c r="M93" s="12">
        <f t="shared" si="92"/>
        <v>31.97313715058533</v>
      </c>
      <c r="N93" s="12">
        <f t="shared" si="94"/>
        <v>35.930755537897767</v>
      </c>
      <c r="O93" s="12">
        <f t="shared" si="96"/>
        <v>40.281209865861229</v>
      </c>
      <c r="P93" s="3">
        <f t="shared" si="98"/>
        <v>45.050643956484805</v>
      </c>
      <c r="Q93" s="3">
        <f t="shared" si="100"/>
        <v>50.265403547930646</v>
      </c>
      <c r="R93" s="3">
        <f t="shared" si="102"/>
        <v>55.951843927420668</v>
      </c>
      <c r="S93" s="3">
        <f t="shared" si="104"/>
        <v>62.136120289827659</v>
      </c>
      <c r="T93" s="3">
        <f t="shared" ref="T93:T111" si="106">$T$27-($T$27*$A77)</f>
        <v>68.843962023200902</v>
      </c>
      <c r="U93" s="3">
        <f t="shared" si="26"/>
        <v>76.100432459719855</v>
      </c>
      <c r="V93" s="3">
        <f t="shared" si="27"/>
        <v>83.929675966334344</v>
      </c>
      <c r="W93" s="2">
        <f t="shared" si="28"/>
        <v>92.354654576937833</v>
      </c>
      <c r="X93" s="2">
        <f t="shared" si="29"/>
        <v>101.39687668036061</v>
      </c>
      <c r="Y93" s="2">
        <f t="shared" si="30"/>
        <v>111.07612056868675</v>
      </c>
      <c r="Z93" s="2">
        <f t="shared" si="31"/>
        <v>121.41015591139103</v>
      </c>
      <c r="AA93" s="2">
        <f t="shared" si="32"/>
        <v>132.41446644583618</v>
      </c>
      <c r="AB93" s="2">
        <f t="shared" si="33"/>
        <v>144.10197735730185</v>
      </c>
      <c r="AC93" s="18">
        <f t="shared" si="34"/>
        <v>156.48279095643102</v>
      </c>
      <c r="AD93" s="2">
        <f t="shared" si="35"/>
        <v>169.56393434342556</v>
      </c>
      <c r="AE93" s="18">
        <f t="shared" si="36"/>
        <v>183.34912277276749</v>
      </c>
      <c r="AF93" s="2">
        <f t="shared" si="37"/>
        <v>197.8385423963955</v>
      </c>
      <c r="AG93" s="2">
        <f t="shared" si="38"/>
        <v>213.02865596534139</v>
      </c>
      <c r="AH93" s="18">
        <f t="shared" si="39"/>
        <v>228.91203490916701</v>
      </c>
      <c r="AI93" s="18">
        <f t="shared" si="40"/>
        <v>245.47722098977556</v>
      </c>
      <c r="AJ93" s="2">
        <f t="shared" si="41"/>
        <v>262.70862044331022</v>
      </c>
      <c r="AK93" s="2">
        <f t="shared" si="42"/>
        <v>280.58643318406052</v>
      </c>
      <c r="AL93" s="2">
        <f t="shared" si="43"/>
        <v>299.08661925255535</v>
      </c>
      <c r="AM93" s="2">
        <f t="shared" si="44"/>
        <v>318.18090425115042</v>
      </c>
      <c r="AN93" s="2">
        <f t="shared" si="45"/>
        <v>337.83682503288492</v>
      </c>
      <c r="AO93" s="2">
        <f t="shared" si="46"/>
        <v>358.01781639888588</v>
      </c>
      <c r="AP93" s="2">
        <f t="shared" si="47"/>
        <v>378.68333902701727</v>
      </c>
      <c r="AQ93" s="2">
        <f t="shared" si="48"/>
        <v>399.78904830703073</v>
      </c>
      <c r="AR93" s="2">
        <f t="shared" si="49"/>
        <v>421.28700320628911</v>
      </c>
      <c r="AS93" s="2">
        <f t="shared" si="50"/>
        <v>443.12591374423369</v>
      </c>
      <c r="AT93" s="2">
        <f t="shared" si="51"/>
        <v>465.25142512313903</v>
      </c>
      <c r="AU93" s="2">
        <f t="shared" si="52"/>
        <v>487.60643605753</v>
      </c>
      <c r="AV93" s="2">
        <f t="shared" si="53"/>
        <v>510.13144837275115</v>
      </c>
      <c r="AW93" s="2">
        <f t="shared" si="54"/>
        <v>532.76494451516055</v>
      </c>
      <c r="AX93" s="2">
        <f t="shared" si="55"/>
        <v>555.44378923743056</v>
      </c>
      <c r="AY93" s="2">
        <f t="shared" si="56"/>
        <v>578.10365140244699</v>
      </c>
      <c r="AZ93" s="2">
        <f t="shared" si="57"/>
        <v>600.67944158985711</v>
      </c>
      <c r="BA93" s="2">
        <f t="shared" si="58"/>
        <v>623.10576099974367</v>
      </c>
      <c r="BB93" s="2">
        <f t="shared" si="59"/>
        <v>645.3173570267719</v>
      </c>
      <c r="BC93" s="2">
        <f t="shared" si="60"/>
        <v>667.24958083061324</v>
      </c>
      <c r="BD93" s="2">
        <f t="shared" si="61"/>
        <v>688.83884225358327</v>
      </c>
      <c r="BE93" s="2">
        <f t="shared" si="62"/>
        <v>710.02305753423184</v>
      </c>
      <c r="BF93" s="2">
        <f t="shared" si="63"/>
        <v>730.7420854333127</v>
      </c>
      <c r="BG93" s="2">
        <f t="shared" si="64"/>
        <v>750.93814762504837</v>
      </c>
      <c r="BH93" s="2">
        <f t="shared" si="65"/>
        <v>770.55622950605812</v>
      </c>
      <c r="BI93" s="2">
        <f t="shared" si="66"/>
        <v>789.54445793385685</v>
      </c>
      <c r="BJ93" s="2">
        <f t="shared" si="67"/>
        <v>807.85445282068918</v>
      </c>
      <c r="BK93" s="2">
        <f t="shared" si="70"/>
        <v>825.44164997191274</v>
      </c>
      <c r="BL93" s="157">
        <f t="shared" si="71"/>
        <v>842.26559306586091</v>
      </c>
      <c r="BM93" s="95">
        <f t="shared" si="72"/>
        <v>956.83662922442886</v>
      </c>
      <c r="BN93" s="95">
        <f t="shared" si="73"/>
        <v>919.67532366852492</v>
      </c>
      <c r="BO93" s="95">
        <f t="shared" si="74"/>
        <v>857.72778648146243</v>
      </c>
      <c r="BP93" s="95">
        <f t="shared" si="76"/>
        <v>813.774676291677</v>
      </c>
      <c r="BQ93" s="95">
        <f t="shared" si="77"/>
        <v>744.67751089509329</v>
      </c>
      <c r="BR93" s="95">
        <f t="shared" si="79"/>
        <v>761.73898507105196</v>
      </c>
      <c r="BS93" s="95">
        <f t="shared" si="81"/>
        <v>777.63424857035534</v>
      </c>
      <c r="BT93" s="95">
        <f t="shared" si="83"/>
        <v>792.3261589475909</v>
      </c>
      <c r="BU93" s="150">
        <f t="shared" si="85"/>
        <v>805.79173261437677</v>
      </c>
      <c r="BV93" s="2">
        <f t="shared" si="87"/>
        <v>718.66634006393679</v>
      </c>
      <c r="BW93" s="2">
        <f t="shared" si="89"/>
        <v>728.91473201805104</v>
      </c>
      <c r="BX93" s="2">
        <f t="shared" si="91"/>
        <v>737.99810899845284</v>
      </c>
      <c r="BY93" s="2">
        <f t="shared" si="93"/>
        <v>745.92153943736548</v>
      </c>
      <c r="BZ93" s="2">
        <f t="shared" si="95"/>
        <v>752.70205070675411</v>
      </c>
      <c r="CA93" s="2">
        <f t="shared" si="97"/>
        <v>758.36669699556614</v>
      </c>
      <c r="CB93" s="2">
        <f t="shared" si="99"/>
        <v>762.95176493913436</v>
      </c>
      <c r="CC93" s="2">
        <f t="shared" si="101"/>
        <v>766.50237587550293</v>
      </c>
      <c r="CD93" s="2">
        <f t="shared" si="103"/>
        <v>769.07242449987029</v>
      </c>
      <c r="CE93" s="2">
        <f t="shared" si="105"/>
        <v>770.724991962216</v>
      </c>
      <c r="CF93" s="2">
        <f t="shared" ref="CF93:CF111" si="107">$CF$91-($CF$91*$A13)</f>
        <v>771.53364683228176</v>
      </c>
      <c r="CG93" s="2">
        <f>$CG$92-($CG$92*$A12)</f>
        <v>771.58588479822163</v>
      </c>
      <c r="CH93" s="14">
        <f>MAX(0,CH$4-SUM($D93:CG93))</f>
        <v>770.99497754500044</v>
      </c>
    </row>
    <row r="94" spans="1:89" x14ac:dyDescent="0.25">
      <c r="A94" s="11">
        <f>lifetimes!E92</f>
        <v>0.99131169281462395</v>
      </c>
      <c r="B94" s="11"/>
      <c r="C94" s="40">
        <f t="shared" si="75"/>
        <v>84</v>
      </c>
      <c r="D94" s="15">
        <f t="shared" si="68"/>
        <v>2.1720767963440153</v>
      </c>
      <c r="E94" s="1">
        <f t="shared" si="69"/>
        <v>5.0052479884585637</v>
      </c>
      <c r="F94" s="1">
        <f t="shared" si="78"/>
        <v>8.6282384108965289</v>
      </c>
      <c r="G94" s="1">
        <f t="shared" si="80"/>
        <v>13.187358783992295</v>
      </c>
      <c r="H94" s="13">
        <f t="shared" si="82"/>
        <v>15.07833209490957</v>
      </c>
      <c r="I94" s="13">
        <f t="shared" si="84"/>
        <v>17.19706076952707</v>
      </c>
      <c r="J94" s="16">
        <f t="shared" si="86"/>
        <v>19.564445198016301</v>
      </c>
      <c r="K94" s="17">
        <f t="shared" si="88"/>
        <v>22.202415783196557</v>
      </c>
      <c r="L94" s="13">
        <f t="shared" si="90"/>
        <v>25.133869143738934</v>
      </c>
      <c r="M94" s="12">
        <f t="shared" si="92"/>
        <v>28.382587021971972</v>
      </c>
      <c r="N94" s="12">
        <f t="shared" si="94"/>
        <v>31.97313715058533</v>
      </c>
      <c r="O94" s="12">
        <f t="shared" si="96"/>
        <v>35.930755537897767</v>
      </c>
      <c r="P94" s="3">
        <f t="shared" si="98"/>
        <v>40.281209865861229</v>
      </c>
      <c r="Q94" s="3">
        <f t="shared" si="100"/>
        <v>45.050643956484805</v>
      </c>
      <c r="R94" s="3">
        <f t="shared" si="102"/>
        <v>50.265403547930646</v>
      </c>
      <c r="S94" s="3">
        <f t="shared" si="104"/>
        <v>55.951843927420668</v>
      </c>
      <c r="T94" s="3">
        <f t="shared" si="106"/>
        <v>62.136120289827659</v>
      </c>
      <c r="U94" s="3">
        <f t="shared" ref="U94:U111" si="108">$U$28-($U$28*$A77)</f>
        <v>68.843962023200902</v>
      </c>
      <c r="V94" s="3">
        <f t="shared" si="27"/>
        <v>76.100432459719855</v>
      </c>
      <c r="W94" s="2">
        <f t="shared" si="28"/>
        <v>83.929675966334344</v>
      </c>
      <c r="X94" s="2">
        <f t="shared" si="29"/>
        <v>92.354654576937833</v>
      </c>
      <c r="Y94" s="2">
        <f t="shared" si="30"/>
        <v>101.39687668036129</v>
      </c>
      <c r="Z94" s="2">
        <f t="shared" si="31"/>
        <v>111.07612056868516</v>
      </c>
      <c r="AA94" s="2">
        <f t="shared" si="32"/>
        <v>121.41015591139194</v>
      </c>
      <c r="AB94" s="2">
        <f t="shared" si="33"/>
        <v>132.41446644583618</v>
      </c>
      <c r="AC94" s="18">
        <f t="shared" si="34"/>
        <v>144.10197735730185</v>
      </c>
      <c r="AD94" s="2">
        <f t="shared" si="35"/>
        <v>156.48279095643102</v>
      </c>
      <c r="AE94" s="18">
        <f t="shared" si="36"/>
        <v>169.56393434342556</v>
      </c>
      <c r="AF94" s="2">
        <f t="shared" si="37"/>
        <v>183.34912277276749</v>
      </c>
      <c r="AG94" s="2">
        <f t="shared" si="38"/>
        <v>197.8385423963955</v>
      </c>
      <c r="AH94" s="18">
        <f t="shared" si="39"/>
        <v>213.02865596534139</v>
      </c>
      <c r="AI94" s="18">
        <f t="shared" si="40"/>
        <v>228.9120349091653</v>
      </c>
      <c r="AJ94" s="2">
        <f t="shared" si="41"/>
        <v>245.4772209897809</v>
      </c>
      <c r="AK94" s="2">
        <f t="shared" si="42"/>
        <v>262.70862044330454</v>
      </c>
      <c r="AL94" s="2">
        <f t="shared" si="43"/>
        <v>280.58643318406462</v>
      </c>
      <c r="AM94" s="2">
        <f t="shared" si="44"/>
        <v>299.08661925255103</v>
      </c>
      <c r="AN94" s="2">
        <f t="shared" si="45"/>
        <v>318.1809042511527</v>
      </c>
      <c r="AO94" s="2">
        <f t="shared" si="46"/>
        <v>337.83682503288492</v>
      </c>
      <c r="AP94" s="2">
        <f t="shared" si="47"/>
        <v>358.01781639888588</v>
      </c>
      <c r="AQ94" s="2">
        <f t="shared" si="48"/>
        <v>378.68333902701727</v>
      </c>
      <c r="AR94" s="2">
        <f t="shared" si="49"/>
        <v>399.78904830702641</v>
      </c>
      <c r="AS94" s="2">
        <f t="shared" si="50"/>
        <v>421.28700320629684</v>
      </c>
      <c r="AT94" s="2">
        <f t="shared" si="51"/>
        <v>443.1259137442305</v>
      </c>
      <c r="AU94" s="2">
        <f t="shared" si="52"/>
        <v>465.25142512314233</v>
      </c>
      <c r="AV94" s="2">
        <f t="shared" si="53"/>
        <v>487.60643605751932</v>
      </c>
      <c r="AW94" s="2">
        <f t="shared" si="54"/>
        <v>510.13144837276599</v>
      </c>
      <c r="AX94" s="2">
        <f t="shared" si="55"/>
        <v>532.76494451514895</v>
      </c>
      <c r="AY94" s="2">
        <f t="shared" si="56"/>
        <v>555.44378923743466</v>
      </c>
      <c r="AZ94" s="2">
        <f t="shared" si="57"/>
        <v>578.10365140245131</v>
      </c>
      <c r="BA94" s="2">
        <f t="shared" si="58"/>
        <v>600.67944158985279</v>
      </c>
      <c r="BB94" s="2">
        <f t="shared" si="59"/>
        <v>623.10576099973923</v>
      </c>
      <c r="BC94" s="2">
        <f t="shared" si="60"/>
        <v>645.31735702678134</v>
      </c>
      <c r="BD94" s="2">
        <f t="shared" si="61"/>
        <v>667.24958083060835</v>
      </c>
      <c r="BE94" s="2">
        <f t="shared" si="62"/>
        <v>688.83884225358327</v>
      </c>
      <c r="BF94" s="2">
        <f t="shared" si="63"/>
        <v>710.02305753423184</v>
      </c>
      <c r="BG94" s="2">
        <f t="shared" si="64"/>
        <v>730.7420854333127</v>
      </c>
      <c r="BH94" s="2">
        <f t="shared" si="65"/>
        <v>750.93814762504837</v>
      </c>
      <c r="BI94" s="2">
        <f t="shared" si="66"/>
        <v>770.55622950605812</v>
      </c>
      <c r="BJ94" s="2">
        <f t="shared" si="67"/>
        <v>789.54445793385116</v>
      </c>
      <c r="BK94" s="2">
        <f t="shared" si="70"/>
        <v>807.85445282070089</v>
      </c>
      <c r="BL94" s="157">
        <f t="shared" si="71"/>
        <v>825.44164997191274</v>
      </c>
      <c r="BM94" s="95">
        <f t="shared" si="72"/>
        <v>938.97213010981761</v>
      </c>
      <c r="BN94" s="95">
        <f t="shared" si="73"/>
        <v>903.67808884388876</v>
      </c>
      <c r="BO94" s="95">
        <f t="shared" si="74"/>
        <v>843.87749335023318</v>
      </c>
      <c r="BP94" s="95">
        <f t="shared" si="76"/>
        <v>801.62426514686445</v>
      </c>
      <c r="BQ94" s="95">
        <f t="shared" si="77"/>
        <v>734.44175844738129</v>
      </c>
      <c r="BR94" s="95">
        <f t="shared" si="79"/>
        <v>752.14751020761116</v>
      </c>
      <c r="BS94" s="95">
        <f t="shared" si="81"/>
        <v>768.71396543764365</v>
      </c>
      <c r="BT94" s="95">
        <f t="shared" si="83"/>
        <v>784.09790310606229</v>
      </c>
      <c r="BU94" s="150">
        <f t="shared" si="85"/>
        <v>798.27004748013235</v>
      </c>
      <c r="BV94" s="2">
        <f t="shared" si="87"/>
        <v>712.68610772985335</v>
      </c>
      <c r="BW94" s="2">
        <f t="shared" si="89"/>
        <v>723.55950395569437</v>
      </c>
      <c r="BX94" s="2">
        <f t="shared" si="91"/>
        <v>733.26530952923724</v>
      </c>
      <c r="BY94" s="2">
        <f t="shared" si="93"/>
        <v>741.8026586944419</v>
      </c>
      <c r="BZ94" s="2">
        <f t="shared" si="95"/>
        <v>749.18260617023532</v>
      </c>
      <c r="CA94" s="2">
        <f t="shared" si="97"/>
        <v>755.42619700118098</v>
      </c>
      <c r="CB94" s="2">
        <f t="shared" si="99"/>
        <v>760.56362470752219</v>
      </c>
      <c r="CC94" s="2">
        <f t="shared" si="101"/>
        <v>764.63372444559616</v>
      </c>
      <c r="CD94" s="2">
        <f t="shared" si="103"/>
        <v>767.68370117233019</v>
      </c>
      <c r="CE94" s="2">
        <f t="shared" si="105"/>
        <v>769.76913806514369</v>
      </c>
      <c r="CF94" s="2">
        <f t="shared" si="107"/>
        <v>770.95445387953282</v>
      </c>
      <c r="CG94" s="2">
        <f t="shared" ref="CG94:CG111" si="109">$CG$92-($CG$92*$A13)</f>
        <v>771.31423300986046</v>
      </c>
      <c r="CH94" s="2">
        <f>$CH$93-($CH$93*$A12)</f>
        <v>770.93668040621742</v>
      </c>
      <c r="CI94" s="14">
        <f>MAX(0,CI$4-SUM($D94:CH94))</f>
        <v>769.93545864943007</v>
      </c>
    </row>
    <row r="95" spans="1:89" x14ac:dyDescent="0.25">
      <c r="A95" s="11">
        <f>lifetimes!E93</f>
        <v>0.99247870175160979</v>
      </c>
      <c r="B95" s="11"/>
      <c r="C95" s="40">
        <f t="shared" si="75"/>
        <v>85</v>
      </c>
      <c r="D95" s="15">
        <f t="shared" si="68"/>
        <v>1.8803245620975417</v>
      </c>
      <c r="E95" s="1">
        <f t="shared" si="69"/>
        <v>4.3441535926880306</v>
      </c>
      <c r="F95" s="1">
        <f t="shared" si="78"/>
        <v>7.5078719826879023</v>
      </c>
      <c r="G95" s="1">
        <f t="shared" si="80"/>
        <v>11.504317881195334</v>
      </c>
      <c r="H95" s="13">
        <f t="shared" si="82"/>
        <v>13.187358783992295</v>
      </c>
      <c r="I95" s="13">
        <f t="shared" si="84"/>
        <v>15.07833209490957</v>
      </c>
      <c r="J95" s="16">
        <f t="shared" si="86"/>
        <v>17.19706076952707</v>
      </c>
      <c r="K95" s="17">
        <f t="shared" si="88"/>
        <v>19.564445198016415</v>
      </c>
      <c r="L95" s="13">
        <f t="shared" si="90"/>
        <v>22.20241578319667</v>
      </c>
      <c r="M95" s="12">
        <f t="shared" si="92"/>
        <v>25.133869143738934</v>
      </c>
      <c r="N95" s="12">
        <f t="shared" si="94"/>
        <v>28.382587021972085</v>
      </c>
      <c r="O95" s="12">
        <f t="shared" si="96"/>
        <v>31.97313715058533</v>
      </c>
      <c r="P95" s="3">
        <f t="shared" si="98"/>
        <v>35.930755537897767</v>
      </c>
      <c r="Q95" s="3">
        <f t="shared" si="100"/>
        <v>40.281209865861229</v>
      </c>
      <c r="R95" s="3">
        <f t="shared" si="102"/>
        <v>45.050643956484805</v>
      </c>
      <c r="S95" s="3">
        <f t="shared" si="104"/>
        <v>50.265403547930646</v>
      </c>
      <c r="T95" s="3">
        <f t="shared" si="106"/>
        <v>55.951843927420668</v>
      </c>
      <c r="U95" s="3">
        <f t="shared" si="108"/>
        <v>62.136120289827659</v>
      </c>
      <c r="V95" s="3">
        <f t="shared" ref="V95:V111" si="110">$V$29-($V$29*$A77)</f>
        <v>68.843962023200902</v>
      </c>
      <c r="W95" s="2">
        <f t="shared" si="28"/>
        <v>76.100432459719855</v>
      </c>
      <c r="X95" s="2">
        <f t="shared" si="29"/>
        <v>83.929675966334344</v>
      </c>
      <c r="Y95" s="2">
        <f t="shared" si="30"/>
        <v>92.354654576938515</v>
      </c>
      <c r="Z95" s="2">
        <f t="shared" si="31"/>
        <v>101.39687668035981</v>
      </c>
      <c r="AA95" s="2">
        <f t="shared" si="32"/>
        <v>111.07612056868595</v>
      </c>
      <c r="AB95" s="2">
        <f t="shared" si="33"/>
        <v>121.41015591139194</v>
      </c>
      <c r="AC95" s="18">
        <f t="shared" si="34"/>
        <v>132.41446644583618</v>
      </c>
      <c r="AD95" s="2">
        <f t="shared" si="35"/>
        <v>144.10197735730185</v>
      </c>
      <c r="AE95" s="18">
        <f t="shared" si="36"/>
        <v>156.48279095643102</v>
      </c>
      <c r="AF95" s="2">
        <f t="shared" si="37"/>
        <v>169.56393434342556</v>
      </c>
      <c r="AG95" s="2">
        <f t="shared" si="38"/>
        <v>183.34912277276749</v>
      </c>
      <c r="AH95" s="18">
        <f t="shared" si="39"/>
        <v>197.8385423963955</v>
      </c>
      <c r="AI95" s="18">
        <f t="shared" si="40"/>
        <v>213.02865596533979</v>
      </c>
      <c r="AJ95" s="2">
        <f t="shared" si="41"/>
        <v>228.9120349091703</v>
      </c>
      <c r="AK95" s="2">
        <f t="shared" si="42"/>
        <v>245.47722098977556</v>
      </c>
      <c r="AL95" s="2">
        <f t="shared" si="43"/>
        <v>262.7086204433084</v>
      </c>
      <c r="AM95" s="2">
        <f t="shared" si="44"/>
        <v>280.58643318406052</v>
      </c>
      <c r="AN95" s="2">
        <f t="shared" si="45"/>
        <v>299.08661925255319</v>
      </c>
      <c r="AO95" s="2">
        <f t="shared" si="46"/>
        <v>318.1809042511527</v>
      </c>
      <c r="AP95" s="2">
        <f t="shared" si="47"/>
        <v>337.83682503288492</v>
      </c>
      <c r="AQ95" s="2">
        <f t="shared" si="48"/>
        <v>358.01781639888588</v>
      </c>
      <c r="AR95" s="2">
        <f t="shared" si="49"/>
        <v>378.68333902701306</v>
      </c>
      <c r="AS95" s="2">
        <f t="shared" si="50"/>
        <v>399.78904830703368</v>
      </c>
      <c r="AT95" s="2">
        <f t="shared" si="51"/>
        <v>421.28700320629378</v>
      </c>
      <c r="AU95" s="2">
        <f t="shared" si="52"/>
        <v>443.12591374423369</v>
      </c>
      <c r="AV95" s="2">
        <f t="shared" si="53"/>
        <v>465.25142512313221</v>
      </c>
      <c r="AW95" s="2">
        <f t="shared" si="54"/>
        <v>487.60643605753353</v>
      </c>
      <c r="AX95" s="2">
        <f t="shared" si="55"/>
        <v>510.1314483727549</v>
      </c>
      <c r="AY95" s="2">
        <f t="shared" si="56"/>
        <v>532.76494451515282</v>
      </c>
      <c r="AZ95" s="2">
        <f t="shared" si="57"/>
        <v>555.44378923743875</v>
      </c>
      <c r="BA95" s="2">
        <f t="shared" si="58"/>
        <v>578.10365140244699</v>
      </c>
      <c r="BB95" s="2">
        <f t="shared" si="59"/>
        <v>600.67944158984847</v>
      </c>
      <c r="BC95" s="2">
        <f t="shared" si="60"/>
        <v>623.10576099974821</v>
      </c>
      <c r="BD95" s="2">
        <f t="shared" si="61"/>
        <v>645.31735702677656</v>
      </c>
      <c r="BE95" s="2">
        <f t="shared" si="62"/>
        <v>667.24958083060835</v>
      </c>
      <c r="BF95" s="2">
        <f t="shared" si="63"/>
        <v>688.83884225358327</v>
      </c>
      <c r="BG95" s="2">
        <f t="shared" si="64"/>
        <v>710.02305753423184</v>
      </c>
      <c r="BH95" s="2">
        <f t="shared" si="65"/>
        <v>730.7420854333127</v>
      </c>
      <c r="BI95" s="2">
        <f t="shared" si="66"/>
        <v>750.93814762504837</v>
      </c>
      <c r="BJ95" s="2">
        <f t="shared" si="67"/>
        <v>770.55622950605243</v>
      </c>
      <c r="BK95" s="2">
        <f t="shared" si="70"/>
        <v>789.54445793386253</v>
      </c>
      <c r="BL95" s="157">
        <f t="shared" si="71"/>
        <v>807.85445282070089</v>
      </c>
      <c r="BM95" s="95">
        <f t="shared" si="72"/>
        <v>920.216509776012</v>
      </c>
      <c r="BN95" s="95">
        <f t="shared" si="73"/>
        <v>886.80607963670491</v>
      </c>
      <c r="BO95" s="95">
        <f t="shared" si="74"/>
        <v>829.19871913837369</v>
      </c>
      <c r="BP95" s="95">
        <f t="shared" si="76"/>
        <v>788.67991237156787</v>
      </c>
      <c r="BQ95" s="95">
        <f t="shared" si="77"/>
        <v>723.47586139130692</v>
      </c>
      <c r="BR95" s="95">
        <f t="shared" si="79"/>
        <v>741.80908101375223</v>
      </c>
      <c r="BS95" s="95">
        <f t="shared" si="81"/>
        <v>759.03466475699997</v>
      </c>
      <c r="BT95" s="95">
        <f t="shared" si="83"/>
        <v>775.10347505414666</v>
      </c>
      <c r="BU95" s="150">
        <f t="shared" si="85"/>
        <v>789.9800647411804</v>
      </c>
      <c r="BV95" s="2">
        <f t="shared" si="87"/>
        <v>706.03351961691533</v>
      </c>
      <c r="BW95" s="2">
        <f t="shared" si="89"/>
        <v>717.53855417696354</v>
      </c>
      <c r="BX95" s="2">
        <f t="shared" si="91"/>
        <v>727.87811842133897</v>
      </c>
      <c r="BY95" s="2">
        <f t="shared" si="93"/>
        <v>737.04546055731339</v>
      </c>
      <c r="BZ95" s="2">
        <f t="shared" si="95"/>
        <v>745.04571824524601</v>
      </c>
      <c r="CA95" s="2">
        <f t="shared" si="97"/>
        <v>751.89401504514319</v>
      </c>
      <c r="CB95" s="2">
        <f t="shared" si="99"/>
        <v>757.61460631966031</v>
      </c>
      <c r="CC95" s="2">
        <f t="shared" si="101"/>
        <v>762.24031945761294</v>
      </c>
      <c r="CD95" s="2">
        <f t="shared" si="103"/>
        <v>765.81216979674468</v>
      </c>
      <c r="CE95" s="2">
        <f t="shared" si="105"/>
        <v>768.37915667353855</v>
      </c>
      <c r="CF95" s="2">
        <f t="shared" si="107"/>
        <v>769.99831540356377</v>
      </c>
      <c r="CG95" s="2">
        <f t="shared" si="109"/>
        <v>770.73520477182001</v>
      </c>
      <c r="CH95" s="2">
        <f t="shared" ref="CH95:CH111" si="111">$CH$93-($CH$93*$A13)</f>
        <v>770.66525718286459</v>
      </c>
      <c r="CI95" s="2">
        <f>$CI$94-($CI$94*$A12)</f>
        <v>769.87724162390577</v>
      </c>
      <c r="CJ95" s="14">
        <f>MAX(0,CJ$4-SUM($D95:CI95))</f>
        <v>768.48507952215732</v>
      </c>
    </row>
    <row r="96" spans="1:89" x14ac:dyDescent="0.25">
      <c r="A96" s="11">
        <f>lifetimes!E94</f>
        <v>0.99350585792190516</v>
      </c>
      <c r="B96" s="11"/>
      <c r="C96" s="40">
        <f t="shared" si="75"/>
        <v>86</v>
      </c>
      <c r="D96" s="15">
        <f t="shared" si="68"/>
        <v>1.6235355195236991</v>
      </c>
      <c r="E96" s="1">
        <f t="shared" si="69"/>
        <v>3.7606491241950835</v>
      </c>
      <c r="F96" s="1">
        <f t="shared" si="78"/>
        <v>6.516230389031989</v>
      </c>
      <c r="G96" s="1">
        <f t="shared" si="80"/>
        <v>10.010495976917127</v>
      </c>
      <c r="H96" s="13">
        <f t="shared" si="82"/>
        <v>11.504317881195334</v>
      </c>
      <c r="I96" s="13">
        <f t="shared" si="84"/>
        <v>13.187358783992295</v>
      </c>
      <c r="J96" s="16">
        <f t="shared" si="86"/>
        <v>15.07833209490957</v>
      </c>
      <c r="K96" s="17">
        <f t="shared" si="88"/>
        <v>17.19706076952707</v>
      </c>
      <c r="L96" s="13">
        <f t="shared" si="90"/>
        <v>19.564445198016415</v>
      </c>
      <c r="M96" s="12">
        <f t="shared" si="92"/>
        <v>22.202415783196557</v>
      </c>
      <c r="N96" s="12">
        <f t="shared" si="94"/>
        <v>25.133869143738934</v>
      </c>
      <c r="O96" s="12">
        <f t="shared" si="96"/>
        <v>28.382587021972085</v>
      </c>
      <c r="P96" s="3">
        <f t="shared" si="98"/>
        <v>31.97313715058533</v>
      </c>
      <c r="Q96" s="3">
        <f t="shared" si="100"/>
        <v>35.930755537897767</v>
      </c>
      <c r="R96" s="3">
        <f t="shared" si="102"/>
        <v>40.281209865861229</v>
      </c>
      <c r="S96" s="3">
        <f t="shared" si="104"/>
        <v>45.050643956484805</v>
      </c>
      <c r="T96" s="3">
        <f t="shared" si="106"/>
        <v>50.265403547930646</v>
      </c>
      <c r="U96" s="3">
        <f t="shared" si="108"/>
        <v>55.951843927420668</v>
      </c>
      <c r="V96" s="3">
        <f t="shared" si="110"/>
        <v>62.136120289827659</v>
      </c>
      <c r="W96" s="2">
        <f t="shared" ref="W96:W111" si="112">$W$30-($W$30*$A77)</f>
        <v>68.843962023200902</v>
      </c>
      <c r="X96" s="2">
        <f t="shared" si="29"/>
        <v>76.100432459719855</v>
      </c>
      <c r="Y96" s="2">
        <f t="shared" si="30"/>
        <v>83.929675966335026</v>
      </c>
      <c r="Z96" s="2">
        <f t="shared" si="31"/>
        <v>92.354654576937151</v>
      </c>
      <c r="AA96" s="2">
        <f t="shared" si="32"/>
        <v>101.39687668036061</v>
      </c>
      <c r="AB96" s="2">
        <f t="shared" si="33"/>
        <v>111.07612056868595</v>
      </c>
      <c r="AC96" s="18">
        <f t="shared" si="34"/>
        <v>121.41015591139194</v>
      </c>
      <c r="AD96" s="2">
        <f t="shared" si="35"/>
        <v>132.41446644583618</v>
      </c>
      <c r="AE96" s="18">
        <f t="shared" si="36"/>
        <v>144.10197735730185</v>
      </c>
      <c r="AF96" s="2">
        <f t="shared" si="37"/>
        <v>156.48279095643102</v>
      </c>
      <c r="AG96" s="2">
        <f t="shared" si="38"/>
        <v>169.56393434342556</v>
      </c>
      <c r="AH96" s="18">
        <f t="shared" si="39"/>
        <v>183.34912277276749</v>
      </c>
      <c r="AI96" s="18">
        <f t="shared" si="40"/>
        <v>197.83854239639413</v>
      </c>
      <c r="AJ96" s="2">
        <f t="shared" si="41"/>
        <v>213.02865596534446</v>
      </c>
      <c r="AK96" s="2">
        <f t="shared" si="42"/>
        <v>228.9120349091653</v>
      </c>
      <c r="AL96" s="2">
        <f t="shared" si="43"/>
        <v>245.47722098977908</v>
      </c>
      <c r="AM96" s="2">
        <f t="shared" si="44"/>
        <v>262.70862044330454</v>
      </c>
      <c r="AN96" s="2">
        <f t="shared" si="45"/>
        <v>280.58643318406257</v>
      </c>
      <c r="AO96" s="2">
        <f t="shared" si="46"/>
        <v>299.08661925255319</v>
      </c>
      <c r="AP96" s="2">
        <f t="shared" si="47"/>
        <v>318.1809042511527</v>
      </c>
      <c r="AQ96" s="2">
        <f t="shared" si="48"/>
        <v>337.83682503288492</v>
      </c>
      <c r="AR96" s="2">
        <f t="shared" si="49"/>
        <v>358.01781639888191</v>
      </c>
      <c r="AS96" s="2">
        <f t="shared" si="50"/>
        <v>378.68333902702</v>
      </c>
      <c r="AT96" s="2">
        <f t="shared" si="51"/>
        <v>399.78904830703073</v>
      </c>
      <c r="AU96" s="2">
        <f t="shared" si="52"/>
        <v>421.28700320629684</v>
      </c>
      <c r="AV96" s="2">
        <f t="shared" si="53"/>
        <v>443.12591374422402</v>
      </c>
      <c r="AW96" s="2">
        <f t="shared" si="54"/>
        <v>465.25142512314574</v>
      </c>
      <c r="AX96" s="2">
        <f t="shared" si="55"/>
        <v>487.60643605752284</v>
      </c>
      <c r="AY96" s="2">
        <f t="shared" si="56"/>
        <v>510.1314483727586</v>
      </c>
      <c r="AZ96" s="2">
        <f t="shared" si="57"/>
        <v>532.76494451515669</v>
      </c>
      <c r="BA96" s="2">
        <f t="shared" si="58"/>
        <v>555.44378923743466</v>
      </c>
      <c r="BB96" s="2">
        <f t="shared" si="59"/>
        <v>578.10365140244289</v>
      </c>
      <c r="BC96" s="2">
        <f t="shared" si="60"/>
        <v>600.67944158985711</v>
      </c>
      <c r="BD96" s="2">
        <f t="shared" si="61"/>
        <v>623.10576099974367</v>
      </c>
      <c r="BE96" s="2">
        <f t="shared" si="62"/>
        <v>645.31735702677656</v>
      </c>
      <c r="BF96" s="2">
        <f t="shared" si="63"/>
        <v>667.24958083060835</v>
      </c>
      <c r="BG96" s="2">
        <f t="shared" si="64"/>
        <v>688.83884225358327</v>
      </c>
      <c r="BH96" s="2">
        <f t="shared" si="65"/>
        <v>710.02305753423184</v>
      </c>
      <c r="BI96" s="2">
        <f t="shared" si="66"/>
        <v>730.7420854333127</v>
      </c>
      <c r="BJ96" s="2">
        <f t="shared" si="67"/>
        <v>750.93814762504292</v>
      </c>
      <c r="BK96" s="2">
        <f t="shared" si="70"/>
        <v>770.55622950606369</v>
      </c>
      <c r="BL96" s="157">
        <f t="shared" si="71"/>
        <v>789.54445793386253</v>
      </c>
      <c r="BM96" s="95">
        <f t="shared" si="72"/>
        <v>900.61000072745423</v>
      </c>
      <c r="BN96" s="95">
        <f t="shared" si="73"/>
        <v>869.09245682935773</v>
      </c>
      <c r="BO96" s="95">
        <f t="shared" si="74"/>
        <v>813.71726772707973</v>
      </c>
      <c r="BP96" s="95">
        <f t="shared" si="76"/>
        <v>774.96126902539834</v>
      </c>
      <c r="BQ96" s="95">
        <f t="shared" si="77"/>
        <v>711.79342214709959</v>
      </c>
      <c r="BR96" s="95">
        <f t="shared" si="79"/>
        <v>730.73318299448022</v>
      </c>
      <c r="BS96" s="95">
        <f t="shared" si="81"/>
        <v>748.60157014353956</v>
      </c>
      <c r="BT96" s="95">
        <f t="shared" si="83"/>
        <v>765.34372054078915</v>
      </c>
      <c r="BU96" s="150">
        <f t="shared" si="85"/>
        <v>780.91816210553316</v>
      </c>
      <c r="BV96" s="2">
        <f t="shared" si="87"/>
        <v>698.70140724564237</v>
      </c>
      <c r="BW96" s="2">
        <f t="shared" si="89"/>
        <v>710.84067076894041</v>
      </c>
      <c r="BX96" s="2">
        <f t="shared" si="91"/>
        <v>721.82123219139828</v>
      </c>
      <c r="BY96" s="2">
        <f t="shared" si="93"/>
        <v>731.6304972423568</v>
      </c>
      <c r="BZ96" s="2">
        <f t="shared" si="95"/>
        <v>740.26772228989341</v>
      </c>
      <c r="CA96" s="2">
        <f t="shared" si="97"/>
        <v>747.74215507656675</v>
      </c>
      <c r="CB96" s="2">
        <f t="shared" si="99"/>
        <v>754.07219191479055</v>
      </c>
      <c r="CC96" s="2">
        <f t="shared" si="101"/>
        <v>759.28479983370937</v>
      </c>
      <c r="CD96" s="2">
        <f t="shared" si="103"/>
        <v>763.41507611848874</v>
      </c>
      <c r="CE96" s="2">
        <f t="shared" si="105"/>
        <v>766.50592985126207</v>
      </c>
      <c r="CF96" s="2">
        <f t="shared" si="107"/>
        <v>768.60792018368193</v>
      </c>
      <c r="CG96" s="2">
        <f t="shared" si="109"/>
        <v>769.77933820881105</v>
      </c>
      <c r="CH96" s="2">
        <f t="shared" si="111"/>
        <v>770.08671613320143</v>
      </c>
      <c r="CI96" s="2">
        <f t="shared" ref="CI96:CI111" si="113">$CI$94-($CI$94*$A13)</f>
        <v>769.60619139654148</v>
      </c>
      <c r="CJ96" s="2">
        <f>$CJ$95-($CJ$95*$A12)</f>
        <v>768.42697216395345</v>
      </c>
      <c r="CK96" s="14">
        <f>MAX(0,CK$4-SUM($D96:CJ96))</f>
        <v>766.66312378336443</v>
      </c>
    </row>
    <row r="97" spans="1:105" x14ac:dyDescent="0.25">
      <c r="A97" s="11">
        <f>lifetimes!E95</f>
        <v>0.99440737892200792</v>
      </c>
      <c r="B97" s="11"/>
      <c r="C97" s="40">
        <f t="shared" si="75"/>
        <v>87</v>
      </c>
      <c r="D97" s="15">
        <f t="shared" si="68"/>
        <v>1.3981552694980053</v>
      </c>
      <c r="E97" s="1">
        <f t="shared" si="69"/>
        <v>3.2470710390473982</v>
      </c>
      <c r="F97" s="1">
        <f t="shared" si="78"/>
        <v>5.640973686292682</v>
      </c>
      <c r="G97" s="1">
        <f t="shared" si="80"/>
        <v>8.6883071853760612</v>
      </c>
      <c r="H97" s="13">
        <f t="shared" si="82"/>
        <v>10.010495976917127</v>
      </c>
      <c r="I97" s="13">
        <f t="shared" si="84"/>
        <v>11.504317881195334</v>
      </c>
      <c r="J97" s="16">
        <f t="shared" si="86"/>
        <v>13.187358783992181</v>
      </c>
      <c r="K97" s="17">
        <f t="shared" si="88"/>
        <v>15.07833209490957</v>
      </c>
      <c r="L97" s="13">
        <f t="shared" si="90"/>
        <v>17.19706076952707</v>
      </c>
      <c r="M97" s="12">
        <f t="shared" si="92"/>
        <v>19.564445198016301</v>
      </c>
      <c r="N97" s="12">
        <f t="shared" si="94"/>
        <v>22.202415783196557</v>
      </c>
      <c r="O97" s="12">
        <f t="shared" si="96"/>
        <v>25.133869143738934</v>
      </c>
      <c r="P97" s="3">
        <f t="shared" si="98"/>
        <v>28.382587021972085</v>
      </c>
      <c r="Q97" s="3">
        <f t="shared" si="100"/>
        <v>31.97313715058533</v>
      </c>
      <c r="R97" s="3">
        <f t="shared" si="102"/>
        <v>35.930755537897767</v>
      </c>
      <c r="S97" s="3">
        <f t="shared" si="104"/>
        <v>40.281209865861229</v>
      </c>
      <c r="T97" s="3">
        <f t="shared" si="106"/>
        <v>45.050643956484805</v>
      </c>
      <c r="U97" s="3">
        <f t="shared" si="108"/>
        <v>50.265403547930646</v>
      </c>
      <c r="V97" s="3">
        <f t="shared" si="110"/>
        <v>55.951843927420668</v>
      </c>
      <c r="W97" s="2">
        <f t="shared" si="112"/>
        <v>62.136120289827659</v>
      </c>
      <c r="X97" s="2">
        <f t="shared" ref="X97:X111" si="114">$X$31-($X$31*$A77)</f>
        <v>68.843962023200902</v>
      </c>
      <c r="Y97" s="2">
        <f t="shared" si="30"/>
        <v>76.100432459720423</v>
      </c>
      <c r="Z97" s="2">
        <f t="shared" si="31"/>
        <v>83.929675966333775</v>
      </c>
      <c r="AA97" s="2">
        <f t="shared" si="32"/>
        <v>92.354654576937833</v>
      </c>
      <c r="AB97" s="2">
        <f t="shared" si="33"/>
        <v>101.39687668036061</v>
      </c>
      <c r="AC97" s="18">
        <f t="shared" si="34"/>
        <v>111.07612056868595</v>
      </c>
      <c r="AD97" s="2">
        <f t="shared" si="35"/>
        <v>121.41015591139194</v>
      </c>
      <c r="AE97" s="18">
        <f t="shared" si="36"/>
        <v>132.41446644583618</v>
      </c>
      <c r="AF97" s="2">
        <f t="shared" si="37"/>
        <v>144.10197735730185</v>
      </c>
      <c r="AG97" s="2">
        <f t="shared" si="38"/>
        <v>156.48279095643102</v>
      </c>
      <c r="AH97" s="18">
        <f t="shared" si="39"/>
        <v>169.56393434342556</v>
      </c>
      <c r="AI97" s="18">
        <f t="shared" si="40"/>
        <v>183.34912277276612</v>
      </c>
      <c r="AJ97" s="2">
        <f t="shared" si="41"/>
        <v>197.83854239639845</v>
      </c>
      <c r="AK97" s="2">
        <f t="shared" si="42"/>
        <v>213.02865596533979</v>
      </c>
      <c r="AL97" s="2">
        <f t="shared" si="43"/>
        <v>228.91203490916871</v>
      </c>
      <c r="AM97" s="2">
        <f t="shared" si="44"/>
        <v>245.47722098977556</v>
      </c>
      <c r="AN97" s="2">
        <f t="shared" si="45"/>
        <v>262.70862044330647</v>
      </c>
      <c r="AO97" s="2">
        <f t="shared" si="46"/>
        <v>280.58643318406257</v>
      </c>
      <c r="AP97" s="2">
        <f t="shared" si="47"/>
        <v>299.08661925255319</v>
      </c>
      <c r="AQ97" s="2">
        <f t="shared" si="48"/>
        <v>318.1809042511527</v>
      </c>
      <c r="AR97" s="2">
        <f t="shared" si="49"/>
        <v>337.83682503288128</v>
      </c>
      <c r="AS97" s="2">
        <f t="shared" si="50"/>
        <v>358.0178163988885</v>
      </c>
      <c r="AT97" s="2">
        <f t="shared" si="51"/>
        <v>378.68333902701727</v>
      </c>
      <c r="AU97" s="2">
        <f t="shared" si="52"/>
        <v>399.78904830703368</v>
      </c>
      <c r="AV97" s="2">
        <f t="shared" si="53"/>
        <v>421.28700320628764</v>
      </c>
      <c r="AW97" s="2">
        <f t="shared" si="54"/>
        <v>443.12591374423698</v>
      </c>
      <c r="AX97" s="2">
        <f t="shared" si="55"/>
        <v>465.25142512313562</v>
      </c>
      <c r="AY97" s="2">
        <f t="shared" si="56"/>
        <v>487.60643605752637</v>
      </c>
      <c r="AZ97" s="2">
        <f t="shared" si="57"/>
        <v>510.13144837276229</v>
      </c>
      <c r="BA97" s="2">
        <f t="shared" si="58"/>
        <v>532.76494451515282</v>
      </c>
      <c r="BB97" s="2">
        <f t="shared" si="59"/>
        <v>555.44378923743056</v>
      </c>
      <c r="BC97" s="2">
        <f t="shared" si="60"/>
        <v>578.10365140245131</v>
      </c>
      <c r="BD97" s="2">
        <f t="shared" si="61"/>
        <v>600.67944158985279</v>
      </c>
      <c r="BE97" s="2">
        <f t="shared" si="62"/>
        <v>623.10576099974367</v>
      </c>
      <c r="BF97" s="2">
        <f t="shared" si="63"/>
        <v>645.31735702677656</v>
      </c>
      <c r="BG97" s="2">
        <f t="shared" si="64"/>
        <v>667.24958083060835</v>
      </c>
      <c r="BH97" s="2">
        <f t="shared" si="65"/>
        <v>688.83884225358327</v>
      </c>
      <c r="BI97" s="2">
        <f t="shared" si="66"/>
        <v>710.02305753423184</v>
      </c>
      <c r="BJ97" s="2">
        <f t="shared" si="67"/>
        <v>730.74208543330747</v>
      </c>
      <c r="BK97" s="2">
        <f t="shared" si="70"/>
        <v>750.93814762505383</v>
      </c>
      <c r="BL97" s="157">
        <f t="shared" si="71"/>
        <v>770.55622950606369</v>
      </c>
      <c r="BM97" s="95">
        <f t="shared" si="72"/>
        <v>880.1977043654324</v>
      </c>
      <c r="BN97" s="95">
        <f t="shared" si="73"/>
        <v>850.5752177472142</v>
      </c>
      <c r="BO97" s="95">
        <f t="shared" si="74"/>
        <v>797.46356685230955</v>
      </c>
      <c r="BP97" s="95">
        <f t="shared" si="76"/>
        <v>760.49245117131613</v>
      </c>
      <c r="BQ97" s="95">
        <f t="shared" si="77"/>
        <v>699.41217604026951</v>
      </c>
      <c r="BR97" s="95">
        <f t="shared" si="79"/>
        <v>718.93355501844474</v>
      </c>
      <c r="BS97" s="95">
        <f t="shared" si="81"/>
        <v>737.42425395775535</v>
      </c>
      <c r="BT97" s="95">
        <f t="shared" si="83"/>
        <v>754.82390659951659</v>
      </c>
      <c r="BU97" s="150">
        <f t="shared" si="85"/>
        <v>771.08519166679298</v>
      </c>
      <c r="BV97" s="2">
        <f t="shared" si="87"/>
        <v>690.68656686365864</v>
      </c>
      <c r="BW97" s="2">
        <f t="shared" si="89"/>
        <v>703.45863644431392</v>
      </c>
      <c r="BX97" s="2">
        <f t="shared" si="91"/>
        <v>715.08337200742665</v>
      </c>
      <c r="BY97" s="2">
        <f t="shared" si="93"/>
        <v>725.54238637324192</v>
      </c>
      <c r="BZ97" s="2">
        <f t="shared" si="95"/>
        <v>734.82908549750994</v>
      </c>
      <c r="CA97" s="2">
        <f t="shared" si="97"/>
        <v>742.94686680752329</v>
      </c>
      <c r="CB97" s="2">
        <f t="shared" si="99"/>
        <v>749.90830433970484</v>
      </c>
      <c r="CC97" s="2">
        <f t="shared" si="101"/>
        <v>755.73457602612518</v>
      </c>
      <c r="CD97" s="2">
        <f t="shared" si="103"/>
        <v>760.45500147922337</v>
      </c>
      <c r="CE97" s="2">
        <f t="shared" si="105"/>
        <v>764.10666461200663</v>
      </c>
      <c r="CF97" s="2">
        <f t="shared" si="107"/>
        <v>766.73413566025056</v>
      </c>
      <c r="CG97" s="2">
        <f t="shared" si="109"/>
        <v>768.38933839868378</v>
      </c>
      <c r="CH97" s="2">
        <f t="shared" si="111"/>
        <v>769.13165382644331</v>
      </c>
      <c r="CI97" s="2">
        <f t="shared" si="113"/>
        <v>769.0284453911936</v>
      </c>
      <c r="CJ97" s="2">
        <f t="shared" ref="CJ97:CJ111" si="115">$CJ$95-($CJ$95*$A13)</f>
        <v>768.15643253210442</v>
      </c>
      <c r="CK97" s="2">
        <f>$CK$96-($CK$96*$A12)</f>
        <v>766.60515418845296</v>
      </c>
      <c r="CL97" s="14">
        <f>MAX(0,CL$4-SUM($D97:CK97))</f>
        <v>764.48871856282494</v>
      </c>
    </row>
    <row r="98" spans="1:105" x14ac:dyDescent="0.25">
      <c r="A98" s="11">
        <f>lifetimes!E96</f>
        <v>0.99519639841680052</v>
      </c>
      <c r="B98" s="11"/>
      <c r="C98" s="40">
        <f t="shared" si="75"/>
        <v>88</v>
      </c>
      <c r="D98" s="15">
        <f t="shared" si="68"/>
        <v>1.200900395799863</v>
      </c>
      <c r="E98" s="1">
        <f t="shared" si="69"/>
        <v>2.7963105389960106</v>
      </c>
      <c r="F98" s="1">
        <f t="shared" si="78"/>
        <v>4.8706065585711258</v>
      </c>
      <c r="G98" s="1">
        <f t="shared" si="80"/>
        <v>7.5212982483901669</v>
      </c>
      <c r="H98" s="13">
        <f t="shared" si="82"/>
        <v>8.6883071853760612</v>
      </c>
      <c r="I98" s="13">
        <f t="shared" si="84"/>
        <v>10.010495976917127</v>
      </c>
      <c r="J98" s="16">
        <f t="shared" si="86"/>
        <v>11.504317881195334</v>
      </c>
      <c r="K98" s="17">
        <f t="shared" si="88"/>
        <v>13.187358783992295</v>
      </c>
      <c r="L98" s="13">
        <f t="shared" si="90"/>
        <v>15.07833209490957</v>
      </c>
      <c r="M98" s="12">
        <f t="shared" si="92"/>
        <v>17.19706076952707</v>
      </c>
      <c r="N98" s="12">
        <f t="shared" si="94"/>
        <v>19.564445198016415</v>
      </c>
      <c r="O98" s="12">
        <f t="shared" si="96"/>
        <v>22.202415783196557</v>
      </c>
      <c r="P98" s="3">
        <f t="shared" si="98"/>
        <v>25.133869143738934</v>
      </c>
      <c r="Q98" s="3">
        <f t="shared" si="100"/>
        <v>28.382587021972085</v>
      </c>
      <c r="R98" s="3">
        <f t="shared" si="102"/>
        <v>31.97313715058533</v>
      </c>
      <c r="S98" s="3">
        <f t="shared" si="104"/>
        <v>35.930755537897767</v>
      </c>
      <c r="T98" s="3">
        <f t="shared" si="106"/>
        <v>40.281209865861229</v>
      </c>
      <c r="U98" s="3">
        <f t="shared" si="108"/>
        <v>45.050643956484805</v>
      </c>
      <c r="V98" s="3">
        <f t="shared" si="110"/>
        <v>50.265403547930646</v>
      </c>
      <c r="W98" s="2">
        <f t="shared" si="112"/>
        <v>55.951843927420668</v>
      </c>
      <c r="X98" s="2">
        <f t="shared" si="114"/>
        <v>62.136120289827659</v>
      </c>
      <c r="Y98" s="2">
        <f t="shared" ref="Y98:Y111" si="116">$Y$32-($Y$32*$A77)</f>
        <v>68.843962023201357</v>
      </c>
      <c r="Z98" s="2">
        <f t="shared" si="31"/>
        <v>76.100432459719286</v>
      </c>
      <c r="AA98" s="2">
        <f t="shared" si="32"/>
        <v>83.929675966334344</v>
      </c>
      <c r="AB98" s="2">
        <f t="shared" si="33"/>
        <v>92.354654576937833</v>
      </c>
      <c r="AC98" s="18">
        <f t="shared" si="34"/>
        <v>101.39687668036061</v>
      </c>
      <c r="AD98" s="2">
        <f t="shared" si="35"/>
        <v>111.07612056868595</v>
      </c>
      <c r="AE98" s="18">
        <f t="shared" si="36"/>
        <v>121.41015591139194</v>
      </c>
      <c r="AF98" s="2">
        <f t="shared" si="37"/>
        <v>132.41446644583618</v>
      </c>
      <c r="AG98" s="2">
        <f t="shared" si="38"/>
        <v>144.10197735730185</v>
      </c>
      <c r="AH98" s="18">
        <f t="shared" si="39"/>
        <v>156.48279095643102</v>
      </c>
      <c r="AI98" s="18">
        <f t="shared" si="40"/>
        <v>169.56393434342431</v>
      </c>
      <c r="AJ98" s="2">
        <f t="shared" si="41"/>
        <v>183.34912277277022</v>
      </c>
      <c r="AK98" s="2">
        <f t="shared" si="42"/>
        <v>197.83854239639413</v>
      </c>
      <c r="AL98" s="2">
        <f t="shared" si="43"/>
        <v>213.02865596534298</v>
      </c>
      <c r="AM98" s="2">
        <f t="shared" si="44"/>
        <v>228.9120349091653</v>
      </c>
      <c r="AN98" s="2">
        <f t="shared" si="45"/>
        <v>245.47722098977727</v>
      </c>
      <c r="AO98" s="2">
        <f t="shared" si="46"/>
        <v>262.70862044330647</v>
      </c>
      <c r="AP98" s="2">
        <f t="shared" si="47"/>
        <v>280.58643318406257</v>
      </c>
      <c r="AQ98" s="2">
        <f t="shared" si="48"/>
        <v>299.08661925255319</v>
      </c>
      <c r="AR98" s="2">
        <f t="shared" si="49"/>
        <v>318.18090425114929</v>
      </c>
      <c r="AS98" s="2">
        <f t="shared" si="50"/>
        <v>337.83682503288742</v>
      </c>
      <c r="AT98" s="2">
        <f t="shared" si="51"/>
        <v>358.01781639888588</v>
      </c>
      <c r="AU98" s="2">
        <f t="shared" si="52"/>
        <v>378.68333902702</v>
      </c>
      <c r="AV98" s="2">
        <f t="shared" si="53"/>
        <v>399.78904830702493</v>
      </c>
      <c r="AW98" s="2">
        <f t="shared" si="54"/>
        <v>421.28700320629991</v>
      </c>
      <c r="AX98" s="2">
        <f t="shared" si="55"/>
        <v>443.12591374422732</v>
      </c>
      <c r="AY98" s="2">
        <f t="shared" si="56"/>
        <v>465.25142512313903</v>
      </c>
      <c r="AZ98" s="2">
        <f t="shared" si="57"/>
        <v>487.60643605753</v>
      </c>
      <c r="BA98" s="2">
        <f t="shared" si="58"/>
        <v>510.1314483727586</v>
      </c>
      <c r="BB98" s="2">
        <f t="shared" si="59"/>
        <v>532.76494451514895</v>
      </c>
      <c r="BC98" s="2">
        <f t="shared" si="60"/>
        <v>555.44378923743875</v>
      </c>
      <c r="BD98" s="2">
        <f t="shared" si="61"/>
        <v>578.10365140244699</v>
      </c>
      <c r="BE98" s="2">
        <f t="shared" si="62"/>
        <v>600.67944158985279</v>
      </c>
      <c r="BF98" s="2">
        <f t="shared" si="63"/>
        <v>623.10576099974367</v>
      </c>
      <c r="BG98" s="2">
        <f t="shared" si="64"/>
        <v>645.31735702677656</v>
      </c>
      <c r="BH98" s="2">
        <f t="shared" si="65"/>
        <v>667.24958083060835</v>
      </c>
      <c r="BI98" s="2">
        <f t="shared" si="66"/>
        <v>688.83884225358327</v>
      </c>
      <c r="BJ98" s="2">
        <f t="shared" si="67"/>
        <v>710.02305753422661</v>
      </c>
      <c r="BK98" s="2">
        <f t="shared" si="70"/>
        <v>730.74208543331815</v>
      </c>
      <c r="BL98" s="157">
        <f t="shared" si="71"/>
        <v>750.93814762505383</v>
      </c>
      <c r="BM98" s="95">
        <f t="shared" si="72"/>
        <v>859.02930161854738</v>
      </c>
      <c r="BN98" s="95">
        <f t="shared" si="73"/>
        <v>831.29695811338456</v>
      </c>
      <c r="BO98" s="95">
        <f t="shared" si="74"/>
        <v>780.47248217464949</v>
      </c>
      <c r="BP98" s="95">
        <f t="shared" si="76"/>
        <v>745.3018962831469</v>
      </c>
      <c r="BQ98" s="95">
        <f t="shared" si="77"/>
        <v>686.3538881173381</v>
      </c>
      <c r="BR98" s="95">
        <f t="shared" si="79"/>
        <v>706.42811031752126</v>
      </c>
      <c r="BS98" s="95">
        <f t="shared" si="81"/>
        <v>725.51658087036412</v>
      </c>
      <c r="BT98" s="95">
        <f t="shared" si="83"/>
        <v>743.55368515577322</v>
      </c>
      <c r="BU98" s="150">
        <f t="shared" si="85"/>
        <v>760.48645997082565</v>
      </c>
      <c r="BV98" s="2">
        <f t="shared" si="87"/>
        <v>681.98975210896799</v>
      </c>
      <c r="BW98" s="2">
        <f t="shared" si="89"/>
        <v>695.38922563740698</v>
      </c>
      <c r="BX98" s="2">
        <f t="shared" si="91"/>
        <v>707.65727750523911</v>
      </c>
      <c r="BY98" s="2">
        <f t="shared" si="93"/>
        <v>718.76979097301148</v>
      </c>
      <c r="BZ98" s="2">
        <f t="shared" si="95"/>
        <v>728.71435824212426</v>
      </c>
      <c r="CA98" s="2">
        <f t="shared" si="97"/>
        <v>737.48854673906692</v>
      </c>
      <c r="CB98" s="2">
        <f t="shared" si="99"/>
        <v>745.09912450378908</v>
      </c>
      <c r="CC98" s="2">
        <f t="shared" si="101"/>
        <v>751.56150898437784</v>
      </c>
      <c r="CD98" s="2">
        <f t="shared" si="103"/>
        <v>756.89930610452438</v>
      </c>
      <c r="CE98" s="2">
        <f t="shared" si="105"/>
        <v>761.14390839934231</v>
      </c>
      <c r="CF98" s="2">
        <f t="shared" si="107"/>
        <v>764.33415610654083</v>
      </c>
      <c r="CG98" s="2">
        <f t="shared" si="109"/>
        <v>766.5160867544422</v>
      </c>
      <c r="CH98" s="2">
        <f t="shared" si="111"/>
        <v>767.74282354779575</v>
      </c>
      <c r="CI98" s="2">
        <f t="shared" si="113"/>
        <v>768.07469555285604</v>
      </c>
      <c r="CJ98" s="2">
        <f t="shared" si="115"/>
        <v>767.57977486570439</v>
      </c>
      <c r="CK98" s="2">
        <f t="shared" ref="CK98:CK111" si="117">$CK$96-($CK$96*$A13)</f>
        <v>766.33525596298637</v>
      </c>
      <c r="CL98" s="2">
        <f>$CL$97-($CL$97*$A12)</f>
        <v>764.43091338092086</v>
      </c>
      <c r="CM98" s="14">
        <f>MAX(0,CM$4-SUM($D98:CL98))</f>
        <v>761.98080819821917</v>
      </c>
    </row>
    <row r="99" spans="1:105" x14ac:dyDescent="0.25">
      <c r="A99" s="11">
        <f>lifetimes!E97</f>
        <v>0.99588499926015706</v>
      </c>
      <c r="B99" s="11"/>
      <c r="C99" s="40">
        <f t="shared" si="75"/>
        <v>89</v>
      </c>
      <c r="D99" s="15">
        <f t="shared" si="68"/>
        <v>1.0287501849607281</v>
      </c>
      <c r="E99" s="1">
        <f t="shared" si="69"/>
        <v>2.4018007915997259</v>
      </c>
      <c r="F99" s="1">
        <f t="shared" si="78"/>
        <v>4.1944658084941011</v>
      </c>
      <c r="G99" s="1">
        <f t="shared" si="80"/>
        <v>6.4941420780947965</v>
      </c>
      <c r="H99" s="13">
        <f t="shared" si="82"/>
        <v>7.5212982483901669</v>
      </c>
      <c r="I99" s="13">
        <f t="shared" si="84"/>
        <v>8.6883071853760612</v>
      </c>
      <c r="J99" s="16">
        <f t="shared" si="86"/>
        <v>10.010495976917127</v>
      </c>
      <c r="K99" s="17">
        <f t="shared" si="88"/>
        <v>11.504317881195334</v>
      </c>
      <c r="L99" s="13">
        <f t="shared" si="90"/>
        <v>13.187358783992295</v>
      </c>
      <c r="M99" s="12">
        <f t="shared" si="92"/>
        <v>15.07833209490957</v>
      </c>
      <c r="N99" s="12">
        <f t="shared" si="94"/>
        <v>17.19706076952707</v>
      </c>
      <c r="O99" s="12">
        <f t="shared" si="96"/>
        <v>19.564445198016415</v>
      </c>
      <c r="P99" s="3">
        <f t="shared" si="98"/>
        <v>22.202415783196557</v>
      </c>
      <c r="Q99" s="3">
        <f t="shared" si="100"/>
        <v>25.133869143738934</v>
      </c>
      <c r="R99" s="3">
        <f t="shared" si="102"/>
        <v>28.382587021972085</v>
      </c>
      <c r="S99" s="3">
        <f t="shared" si="104"/>
        <v>31.97313715058533</v>
      </c>
      <c r="T99" s="3">
        <f t="shared" si="106"/>
        <v>35.930755537897767</v>
      </c>
      <c r="U99" s="3">
        <f t="shared" si="108"/>
        <v>40.281209865861229</v>
      </c>
      <c r="V99" s="3">
        <f t="shared" si="110"/>
        <v>45.050643956484805</v>
      </c>
      <c r="W99" s="2">
        <f t="shared" si="112"/>
        <v>50.265403547930646</v>
      </c>
      <c r="X99" s="2">
        <f t="shared" si="114"/>
        <v>55.951843927420668</v>
      </c>
      <c r="Y99" s="2">
        <f t="shared" si="116"/>
        <v>62.136120289828114</v>
      </c>
      <c r="Z99" s="2">
        <f t="shared" ref="Z99:Z111" si="118">$Z$33-($Z$33*$A77)</f>
        <v>68.843962023200334</v>
      </c>
      <c r="AA99" s="2">
        <f t="shared" si="32"/>
        <v>76.100432459719855</v>
      </c>
      <c r="AB99" s="2">
        <f t="shared" si="33"/>
        <v>83.929675966334344</v>
      </c>
      <c r="AC99" s="18">
        <f t="shared" si="34"/>
        <v>92.354654576937833</v>
      </c>
      <c r="AD99" s="2">
        <f t="shared" si="35"/>
        <v>101.39687668036061</v>
      </c>
      <c r="AE99" s="18">
        <f t="shared" si="36"/>
        <v>111.07612056868595</v>
      </c>
      <c r="AF99" s="2">
        <f t="shared" si="37"/>
        <v>121.41015591139194</v>
      </c>
      <c r="AG99" s="2">
        <f t="shared" si="38"/>
        <v>132.41446644583618</v>
      </c>
      <c r="AH99" s="18">
        <f t="shared" si="39"/>
        <v>144.10197735730185</v>
      </c>
      <c r="AI99" s="18">
        <f t="shared" si="40"/>
        <v>156.48279095642988</v>
      </c>
      <c r="AJ99" s="2">
        <f t="shared" si="41"/>
        <v>169.56393434342806</v>
      </c>
      <c r="AK99" s="2">
        <f t="shared" si="42"/>
        <v>183.34912277276612</v>
      </c>
      <c r="AL99" s="2">
        <f t="shared" si="43"/>
        <v>197.83854239639697</v>
      </c>
      <c r="AM99" s="2">
        <f t="shared" si="44"/>
        <v>213.02865596533979</v>
      </c>
      <c r="AN99" s="2">
        <f t="shared" si="45"/>
        <v>228.91203490916701</v>
      </c>
      <c r="AO99" s="2">
        <f t="shared" si="46"/>
        <v>245.47722098977727</v>
      </c>
      <c r="AP99" s="2">
        <f t="shared" si="47"/>
        <v>262.70862044330647</v>
      </c>
      <c r="AQ99" s="2">
        <f t="shared" si="48"/>
        <v>280.58643318406257</v>
      </c>
      <c r="AR99" s="2">
        <f t="shared" si="49"/>
        <v>299.08661925254989</v>
      </c>
      <c r="AS99" s="2">
        <f t="shared" si="50"/>
        <v>318.18090425115508</v>
      </c>
      <c r="AT99" s="2">
        <f t="shared" si="51"/>
        <v>337.83682503288492</v>
      </c>
      <c r="AU99" s="2">
        <f t="shared" si="52"/>
        <v>358.0178163988885</v>
      </c>
      <c r="AV99" s="2">
        <f t="shared" si="53"/>
        <v>378.6833390270117</v>
      </c>
      <c r="AW99" s="2">
        <f t="shared" si="54"/>
        <v>399.78904830703664</v>
      </c>
      <c r="AX99" s="2">
        <f t="shared" si="55"/>
        <v>421.28700320629071</v>
      </c>
      <c r="AY99" s="2">
        <f t="shared" si="56"/>
        <v>443.1259137442305</v>
      </c>
      <c r="AZ99" s="2">
        <f t="shared" si="57"/>
        <v>465.25142512314233</v>
      </c>
      <c r="BA99" s="2">
        <f t="shared" si="58"/>
        <v>487.60643605752637</v>
      </c>
      <c r="BB99" s="2">
        <f t="shared" si="59"/>
        <v>510.1314483727549</v>
      </c>
      <c r="BC99" s="2">
        <f t="shared" si="60"/>
        <v>532.76494451515669</v>
      </c>
      <c r="BD99" s="2">
        <f t="shared" si="61"/>
        <v>555.44378923743466</v>
      </c>
      <c r="BE99" s="2">
        <f t="shared" si="62"/>
        <v>578.10365140244699</v>
      </c>
      <c r="BF99" s="2">
        <f t="shared" si="63"/>
        <v>600.67944158985279</v>
      </c>
      <c r="BG99" s="2">
        <f t="shared" si="64"/>
        <v>623.10576099974367</v>
      </c>
      <c r="BH99" s="2">
        <f t="shared" si="65"/>
        <v>645.31735702677656</v>
      </c>
      <c r="BI99" s="2">
        <f t="shared" si="66"/>
        <v>667.24958083060835</v>
      </c>
      <c r="BJ99" s="2">
        <f t="shared" si="67"/>
        <v>688.83884225357826</v>
      </c>
      <c r="BK99" s="2">
        <f t="shared" si="70"/>
        <v>710.02305753423695</v>
      </c>
      <c r="BL99" s="157">
        <f t="shared" si="71"/>
        <v>730.74208543331815</v>
      </c>
      <c r="BM99" s="95">
        <f t="shared" si="72"/>
        <v>837.15872743846194</v>
      </c>
      <c r="BN99" s="95">
        <f t="shared" si="73"/>
        <v>811.30459875556153</v>
      </c>
      <c r="BO99" s="95">
        <f t="shared" si="74"/>
        <v>762.78309876153673</v>
      </c>
      <c r="BP99" s="95">
        <f t="shared" si="76"/>
        <v>729.42218947703918</v>
      </c>
      <c r="BQ99" s="95">
        <f t="shared" si="77"/>
        <v>672.6442235518366</v>
      </c>
      <c r="BR99" s="95">
        <f t="shared" si="79"/>
        <v>693.23883226748148</v>
      </c>
      <c r="BS99" s="95">
        <f t="shared" si="81"/>
        <v>712.89662813850896</v>
      </c>
      <c r="BT99" s="95">
        <f t="shared" si="83"/>
        <v>731.54703612268202</v>
      </c>
      <c r="BU99" s="150">
        <f t="shared" si="85"/>
        <v>749.13169135008695</v>
      </c>
      <c r="BV99" s="2">
        <f t="shared" si="87"/>
        <v>672.61565637983392</v>
      </c>
      <c r="BW99" s="2">
        <f t="shared" si="89"/>
        <v>686.63319711749773</v>
      </c>
      <c r="BX99" s="2">
        <f t="shared" si="91"/>
        <v>699.53970386714911</v>
      </c>
      <c r="BY99" s="2">
        <f t="shared" si="93"/>
        <v>711.30541324863668</v>
      </c>
      <c r="BZ99" s="2">
        <f t="shared" si="95"/>
        <v>721.91215398307008</v>
      </c>
      <c r="CA99" s="2">
        <f t="shared" si="97"/>
        <v>731.35168933061664</v>
      </c>
      <c r="CB99" s="2">
        <f t="shared" si="99"/>
        <v>739.62499211832744</v>
      </c>
      <c r="CC99" s="2">
        <f t="shared" si="101"/>
        <v>746.74172710765811</v>
      </c>
      <c r="CD99" s="2">
        <f t="shared" si="103"/>
        <v>752.71980757630422</v>
      </c>
      <c r="CE99" s="2">
        <f t="shared" si="105"/>
        <v>757.58499187001257</v>
      </c>
      <c r="CF99" s="2">
        <f t="shared" si="107"/>
        <v>761.37051781566686</v>
      </c>
      <c r="CG99" s="2">
        <f t="shared" si="109"/>
        <v>764.11678972273239</v>
      </c>
      <c r="CH99" s="2">
        <f t="shared" si="111"/>
        <v>765.87114803813461</v>
      </c>
      <c r="CI99" s="2">
        <f t="shared" si="113"/>
        <v>766.68777383647648</v>
      </c>
      <c r="CJ99" s="2">
        <f t="shared" si="115"/>
        <v>766.627821669985</v>
      </c>
      <c r="CK99" s="2">
        <f t="shared" si="117"/>
        <v>765.75996546007809</v>
      </c>
      <c r="CL99" s="2">
        <f t="shared" ref="CL99:CL111" si="119">$CL$97-($CL$97*$A13)</f>
        <v>764.16178063913583</v>
      </c>
      <c r="CM99" s="2">
        <f>$CM$98-($CM$98*$A12)</f>
        <v>761.92319264660171</v>
      </c>
      <c r="CN99" s="14">
        <f>MAX(0,CN$4-SUM($D99:CM99))</f>
        <v>759.15813415301818</v>
      </c>
    </row>
    <row r="100" spans="1:105" x14ac:dyDescent="0.25">
      <c r="A100" s="11">
        <f>lifetimes!E98</f>
        <v>0.99648425289702391</v>
      </c>
      <c r="B100" s="11"/>
      <c r="C100" s="40">
        <f t="shared" si="75"/>
        <v>90</v>
      </c>
      <c r="D100" s="15">
        <f t="shared" si="68"/>
        <v>0.87893677574402318</v>
      </c>
      <c r="E100" s="1">
        <f t="shared" si="69"/>
        <v>2.0575003699214562</v>
      </c>
      <c r="F100" s="1">
        <f t="shared" si="78"/>
        <v>3.6027011873995889</v>
      </c>
      <c r="G100" s="1">
        <f t="shared" si="80"/>
        <v>5.5926210779920211</v>
      </c>
      <c r="H100" s="13">
        <f t="shared" si="82"/>
        <v>6.4941420780947965</v>
      </c>
      <c r="I100" s="13">
        <f t="shared" si="84"/>
        <v>7.5212982483901669</v>
      </c>
      <c r="J100" s="16">
        <f t="shared" si="86"/>
        <v>8.6883071853760612</v>
      </c>
      <c r="K100" s="17">
        <f t="shared" si="88"/>
        <v>10.010495976917127</v>
      </c>
      <c r="L100" s="13">
        <f t="shared" si="90"/>
        <v>11.504317881195334</v>
      </c>
      <c r="M100" s="12">
        <f t="shared" si="92"/>
        <v>13.187358783992181</v>
      </c>
      <c r="N100" s="12">
        <f t="shared" si="94"/>
        <v>15.07833209490957</v>
      </c>
      <c r="O100" s="12">
        <f t="shared" si="96"/>
        <v>17.19706076952707</v>
      </c>
      <c r="P100" s="3">
        <f t="shared" si="98"/>
        <v>19.564445198016415</v>
      </c>
      <c r="Q100" s="3">
        <f t="shared" si="100"/>
        <v>22.202415783196557</v>
      </c>
      <c r="R100" s="3">
        <f t="shared" si="102"/>
        <v>25.133869143738934</v>
      </c>
      <c r="S100" s="3">
        <f t="shared" si="104"/>
        <v>28.382587021972085</v>
      </c>
      <c r="T100" s="3">
        <f t="shared" si="106"/>
        <v>31.97313715058533</v>
      </c>
      <c r="U100" s="3">
        <f t="shared" si="108"/>
        <v>35.930755537897767</v>
      </c>
      <c r="V100" s="3">
        <f t="shared" si="110"/>
        <v>40.281209865861229</v>
      </c>
      <c r="W100" s="2">
        <f t="shared" si="112"/>
        <v>45.050643956484805</v>
      </c>
      <c r="X100" s="2">
        <f t="shared" si="114"/>
        <v>50.265403547930646</v>
      </c>
      <c r="Y100" s="2">
        <f t="shared" si="116"/>
        <v>55.951843927421123</v>
      </c>
      <c r="Z100" s="2">
        <f t="shared" si="118"/>
        <v>62.136120289827204</v>
      </c>
      <c r="AA100" s="2">
        <f t="shared" ref="AA100:AA111" si="120">$AA$34-($AA$34*$A77)</f>
        <v>68.843962023200902</v>
      </c>
      <c r="AB100" s="2">
        <f t="shared" si="33"/>
        <v>76.100432459719855</v>
      </c>
      <c r="AC100" s="18">
        <f t="shared" si="34"/>
        <v>83.929675966334344</v>
      </c>
      <c r="AD100" s="2">
        <f t="shared" si="35"/>
        <v>92.354654576937833</v>
      </c>
      <c r="AE100" s="18">
        <f t="shared" si="36"/>
        <v>101.39687668036061</v>
      </c>
      <c r="AF100" s="2">
        <f t="shared" si="37"/>
        <v>111.07612056868595</v>
      </c>
      <c r="AG100" s="2">
        <f t="shared" si="38"/>
        <v>121.41015591139194</v>
      </c>
      <c r="AH100" s="18">
        <f t="shared" si="39"/>
        <v>132.41446644583618</v>
      </c>
      <c r="AI100" s="18">
        <f t="shared" si="40"/>
        <v>144.10197735730083</v>
      </c>
      <c r="AJ100" s="2">
        <f t="shared" si="41"/>
        <v>156.48279095643329</v>
      </c>
      <c r="AK100" s="2">
        <f t="shared" si="42"/>
        <v>169.56393434342431</v>
      </c>
      <c r="AL100" s="2">
        <f t="shared" si="43"/>
        <v>183.34912277276885</v>
      </c>
      <c r="AM100" s="2">
        <f t="shared" si="44"/>
        <v>197.83854239639413</v>
      </c>
      <c r="AN100" s="2">
        <f t="shared" si="45"/>
        <v>213.02865596534139</v>
      </c>
      <c r="AO100" s="2">
        <f t="shared" si="46"/>
        <v>228.91203490916701</v>
      </c>
      <c r="AP100" s="2">
        <f t="shared" si="47"/>
        <v>245.47722098977727</v>
      </c>
      <c r="AQ100" s="2">
        <f t="shared" si="48"/>
        <v>262.70862044330647</v>
      </c>
      <c r="AR100" s="2">
        <f t="shared" si="49"/>
        <v>280.58643318405962</v>
      </c>
      <c r="AS100" s="2">
        <f t="shared" si="50"/>
        <v>299.08661925255535</v>
      </c>
      <c r="AT100" s="2">
        <f t="shared" si="51"/>
        <v>318.1809042511527</v>
      </c>
      <c r="AU100" s="2">
        <f t="shared" si="52"/>
        <v>337.83682503288742</v>
      </c>
      <c r="AV100" s="2">
        <f t="shared" si="53"/>
        <v>358.01781639888065</v>
      </c>
      <c r="AW100" s="2">
        <f t="shared" si="54"/>
        <v>378.68333902702273</v>
      </c>
      <c r="AX100" s="2">
        <f t="shared" si="55"/>
        <v>399.78904830702788</v>
      </c>
      <c r="AY100" s="2">
        <f t="shared" si="56"/>
        <v>421.28700320629378</v>
      </c>
      <c r="AZ100" s="2">
        <f t="shared" si="57"/>
        <v>443.12591374423369</v>
      </c>
      <c r="BA100" s="2">
        <f t="shared" si="58"/>
        <v>465.25142512313903</v>
      </c>
      <c r="BB100" s="2">
        <f t="shared" si="59"/>
        <v>487.60643605752284</v>
      </c>
      <c r="BC100" s="2">
        <f t="shared" si="60"/>
        <v>510.13144837276229</v>
      </c>
      <c r="BD100" s="2">
        <f t="shared" si="61"/>
        <v>532.76494451515282</v>
      </c>
      <c r="BE100" s="2">
        <f t="shared" si="62"/>
        <v>555.44378923743466</v>
      </c>
      <c r="BF100" s="2">
        <f t="shared" si="63"/>
        <v>578.10365140244699</v>
      </c>
      <c r="BG100" s="2">
        <f t="shared" si="64"/>
        <v>600.67944158985279</v>
      </c>
      <c r="BH100" s="2">
        <f t="shared" si="65"/>
        <v>623.10576099974367</v>
      </c>
      <c r="BI100" s="2">
        <f t="shared" si="66"/>
        <v>645.31735702677656</v>
      </c>
      <c r="BJ100" s="2">
        <f t="shared" si="67"/>
        <v>667.24958083060346</v>
      </c>
      <c r="BK100" s="2">
        <f t="shared" si="70"/>
        <v>688.83884225358827</v>
      </c>
      <c r="BL100" s="157">
        <f t="shared" si="71"/>
        <v>710.02305753423695</v>
      </c>
      <c r="BM100" s="95">
        <f t="shared" si="72"/>
        <v>814.64381089417225</v>
      </c>
      <c r="BN100" s="95">
        <f t="shared" si="73"/>
        <v>790.64907818566235</v>
      </c>
      <c r="BO100" s="95">
        <f t="shared" si="74"/>
        <v>744.43847031838243</v>
      </c>
      <c r="BP100" s="95">
        <f t="shared" si="76"/>
        <v>712.88985928681961</v>
      </c>
      <c r="BQ100" s="95">
        <f t="shared" si="77"/>
        <v>658.31259081603685</v>
      </c>
      <c r="BR100" s="95">
        <f t="shared" si="79"/>
        <v>679.39164349400949</v>
      </c>
      <c r="BS100" s="95">
        <f t="shared" si="81"/>
        <v>699.58658043212813</v>
      </c>
      <c r="BT100" s="95">
        <f t="shared" si="83"/>
        <v>718.82218701458612</v>
      </c>
      <c r="BU100" s="150">
        <f t="shared" si="85"/>
        <v>737.03497059249662</v>
      </c>
      <c r="BV100" s="2">
        <f t="shared" si="87"/>
        <v>662.57288040566027</v>
      </c>
      <c r="BW100" s="2">
        <f t="shared" si="89"/>
        <v>677.1952762386627</v>
      </c>
      <c r="BX100" s="2">
        <f t="shared" si="91"/>
        <v>690.73141439120116</v>
      </c>
      <c r="BY100" s="2">
        <f t="shared" si="93"/>
        <v>703.14599165465029</v>
      </c>
      <c r="BZ100" s="2">
        <f t="shared" si="95"/>
        <v>714.41514302236726</v>
      </c>
      <c r="CA100" s="2">
        <f t="shared" si="97"/>
        <v>724.5248668318369</v>
      </c>
      <c r="CB100" s="2">
        <f t="shared" si="99"/>
        <v>733.47035672442723</v>
      </c>
      <c r="CC100" s="2">
        <f t="shared" si="101"/>
        <v>741.25552676531049</v>
      </c>
      <c r="CD100" s="2">
        <f t="shared" si="103"/>
        <v>747.89259750309702</v>
      </c>
      <c r="CE100" s="2">
        <f t="shared" si="105"/>
        <v>753.40170707507968</v>
      </c>
      <c r="CF100" s="2">
        <f t="shared" si="107"/>
        <v>757.81054171798405</v>
      </c>
      <c r="CG100" s="2">
        <f t="shared" si="109"/>
        <v>761.15399425084411</v>
      </c>
      <c r="CH100" s="2">
        <f t="shared" si="111"/>
        <v>763.47386975015945</v>
      </c>
      <c r="CI100" s="2">
        <f t="shared" si="113"/>
        <v>764.8186704260205</v>
      </c>
      <c r="CJ100" s="2">
        <f t="shared" si="115"/>
        <v>765.24351259117918</v>
      </c>
      <c r="CK100" s="2">
        <f t="shared" si="117"/>
        <v>764.8102691937828</v>
      </c>
      <c r="CL100" s="2">
        <f t="shared" si="119"/>
        <v>763.58812177160166</v>
      </c>
      <c r="CM100" s="2">
        <f t="shared" ref="CM100:CM111" si="121">$CM$98-($CM$98*$A13)</f>
        <v>761.65494279657969</v>
      </c>
      <c r="CN100" s="2">
        <f>$CN$99-($CN$99*$A12)</f>
        <v>759.10073203187096</v>
      </c>
      <c r="CO100" s="14">
        <f>MAX(0,CO$4-SUM($D100:CN100))</f>
        <v>756.03921907483164</v>
      </c>
    </row>
    <row r="101" spans="1:105" x14ac:dyDescent="0.25">
      <c r="A101" s="11">
        <f>lifetimes!E99</f>
        <v>0.99700426382492624</v>
      </c>
      <c r="B101" s="11"/>
      <c r="C101" s="40">
        <f t="shared" si="75"/>
        <v>91</v>
      </c>
      <c r="D101" s="15">
        <f t="shared" si="68"/>
        <v>0.74893404376842909</v>
      </c>
      <c r="E101" s="1">
        <f t="shared" si="69"/>
        <v>1.7578735514880464</v>
      </c>
      <c r="F101" s="1">
        <f t="shared" si="78"/>
        <v>3.0862505548822128</v>
      </c>
      <c r="G101" s="1">
        <f t="shared" si="80"/>
        <v>4.8036015831994519</v>
      </c>
      <c r="H101" s="13">
        <f t="shared" si="82"/>
        <v>5.5926210779920211</v>
      </c>
      <c r="I101" s="13">
        <f t="shared" si="84"/>
        <v>6.4941420780947965</v>
      </c>
      <c r="J101" s="16">
        <f t="shared" si="86"/>
        <v>7.5212982483901669</v>
      </c>
      <c r="K101" s="17">
        <f t="shared" si="88"/>
        <v>8.6883071853760612</v>
      </c>
      <c r="L101" s="13">
        <f t="shared" si="90"/>
        <v>10.010495976917127</v>
      </c>
      <c r="M101" s="12">
        <f t="shared" si="92"/>
        <v>11.504317881195334</v>
      </c>
      <c r="N101" s="12">
        <f t="shared" si="94"/>
        <v>13.187358783992295</v>
      </c>
      <c r="O101" s="12">
        <f t="shared" si="96"/>
        <v>15.07833209490957</v>
      </c>
      <c r="P101" s="3">
        <f t="shared" si="98"/>
        <v>17.19706076952707</v>
      </c>
      <c r="Q101" s="3">
        <f t="shared" si="100"/>
        <v>19.564445198016415</v>
      </c>
      <c r="R101" s="3">
        <f t="shared" si="102"/>
        <v>22.202415783196557</v>
      </c>
      <c r="S101" s="3">
        <f t="shared" si="104"/>
        <v>25.133869143738934</v>
      </c>
      <c r="T101" s="3">
        <f t="shared" si="106"/>
        <v>28.382587021972085</v>
      </c>
      <c r="U101" s="3">
        <f t="shared" si="108"/>
        <v>31.97313715058533</v>
      </c>
      <c r="V101" s="3">
        <f t="shared" si="110"/>
        <v>35.930755537897767</v>
      </c>
      <c r="W101" s="2">
        <f t="shared" si="112"/>
        <v>40.281209865861229</v>
      </c>
      <c r="X101" s="2">
        <f t="shared" si="114"/>
        <v>45.050643956484805</v>
      </c>
      <c r="Y101" s="2">
        <f t="shared" si="116"/>
        <v>50.265403547930987</v>
      </c>
      <c r="Z101" s="2">
        <f t="shared" si="118"/>
        <v>55.951843927420327</v>
      </c>
      <c r="AA101" s="2">
        <f t="shared" si="120"/>
        <v>62.136120289827659</v>
      </c>
      <c r="AB101" s="2">
        <f t="shared" ref="AB101:AB111" si="122">$AB$35-($AB$35*$A77)</f>
        <v>68.843962023200902</v>
      </c>
      <c r="AC101" s="18">
        <f t="shared" si="34"/>
        <v>76.100432459719855</v>
      </c>
      <c r="AD101" s="2">
        <f t="shared" si="35"/>
        <v>83.929675966334344</v>
      </c>
      <c r="AE101" s="18">
        <f t="shared" si="36"/>
        <v>92.354654576937833</v>
      </c>
      <c r="AF101" s="2">
        <f t="shared" si="37"/>
        <v>101.39687668036061</v>
      </c>
      <c r="AG101" s="2">
        <f t="shared" si="38"/>
        <v>111.07612056868595</v>
      </c>
      <c r="AH101" s="18">
        <f t="shared" si="39"/>
        <v>121.41015591139194</v>
      </c>
      <c r="AI101" s="18">
        <f t="shared" si="40"/>
        <v>132.41446644583527</v>
      </c>
      <c r="AJ101" s="2">
        <f t="shared" si="41"/>
        <v>144.10197735730401</v>
      </c>
      <c r="AK101" s="2">
        <f t="shared" si="42"/>
        <v>156.48279095642988</v>
      </c>
      <c r="AL101" s="2">
        <f t="shared" si="43"/>
        <v>169.56393434342681</v>
      </c>
      <c r="AM101" s="2">
        <f t="shared" si="44"/>
        <v>183.34912277276612</v>
      </c>
      <c r="AN101" s="2">
        <f t="shared" si="45"/>
        <v>197.8385423963955</v>
      </c>
      <c r="AO101" s="2">
        <f t="shared" si="46"/>
        <v>213.02865596534139</v>
      </c>
      <c r="AP101" s="2">
        <f t="shared" si="47"/>
        <v>228.91203490916701</v>
      </c>
      <c r="AQ101" s="2">
        <f t="shared" si="48"/>
        <v>245.47722098977727</v>
      </c>
      <c r="AR101" s="2">
        <f t="shared" si="49"/>
        <v>262.70862044330363</v>
      </c>
      <c r="AS101" s="2">
        <f t="shared" si="50"/>
        <v>280.58643318406462</v>
      </c>
      <c r="AT101" s="2">
        <f t="shared" si="51"/>
        <v>299.08661925255319</v>
      </c>
      <c r="AU101" s="2">
        <f t="shared" si="52"/>
        <v>318.18090425115508</v>
      </c>
      <c r="AV101" s="2">
        <f t="shared" si="53"/>
        <v>337.83682503288003</v>
      </c>
      <c r="AW101" s="2">
        <f t="shared" si="54"/>
        <v>358.01781639889111</v>
      </c>
      <c r="AX101" s="2">
        <f t="shared" si="55"/>
        <v>378.68333902701443</v>
      </c>
      <c r="AY101" s="2">
        <f t="shared" si="56"/>
        <v>399.78904830703073</v>
      </c>
      <c r="AZ101" s="2">
        <f t="shared" si="57"/>
        <v>421.28700320629684</v>
      </c>
      <c r="BA101" s="2">
        <f t="shared" si="58"/>
        <v>443.1259137442305</v>
      </c>
      <c r="BB101" s="2">
        <f t="shared" si="59"/>
        <v>465.25142512313562</v>
      </c>
      <c r="BC101" s="2">
        <f t="shared" si="60"/>
        <v>487.60643605753</v>
      </c>
      <c r="BD101" s="2">
        <f t="shared" si="61"/>
        <v>510.1314483727586</v>
      </c>
      <c r="BE101" s="2">
        <f t="shared" si="62"/>
        <v>532.76494451515282</v>
      </c>
      <c r="BF101" s="2">
        <f t="shared" si="63"/>
        <v>555.44378923743466</v>
      </c>
      <c r="BG101" s="2">
        <f t="shared" si="64"/>
        <v>578.10365140244699</v>
      </c>
      <c r="BH101" s="2">
        <f t="shared" si="65"/>
        <v>600.67944158985279</v>
      </c>
      <c r="BI101" s="2">
        <f t="shared" si="66"/>
        <v>623.10576099974367</v>
      </c>
      <c r="BJ101" s="2">
        <f t="shared" si="67"/>
        <v>645.3173570267719</v>
      </c>
      <c r="BK101" s="2">
        <f t="shared" si="70"/>
        <v>667.24958083061324</v>
      </c>
      <c r="BL101" s="157">
        <f t="shared" si="71"/>
        <v>688.83884225358827</v>
      </c>
      <c r="BM101" s="95">
        <f t="shared" si="72"/>
        <v>791.54588320916503</v>
      </c>
      <c r="BN101" s="95">
        <f t="shared" si="73"/>
        <v>769.38501268922005</v>
      </c>
      <c r="BO101" s="95">
        <f t="shared" si="74"/>
        <v>725.48533710519519</v>
      </c>
      <c r="BP101" s="95">
        <f t="shared" si="76"/>
        <v>695.74514329777594</v>
      </c>
      <c r="BQ101" s="95">
        <f t="shared" si="77"/>
        <v>643.39195736567183</v>
      </c>
      <c r="BR101" s="95">
        <f t="shared" si="79"/>
        <v>664.91624747126036</v>
      </c>
      <c r="BS101" s="95">
        <f t="shared" si="81"/>
        <v>685.61259774142172</v>
      </c>
      <c r="BT101" s="95">
        <f t="shared" si="83"/>
        <v>705.4015068992212</v>
      </c>
      <c r="BU101" s="150">
        <f t="shared" si="85"/>
        <v>724.21466195193705</v>
      </c>
      <c r="BV101" s="2">
        <f t="shared" si="87"/>
        <v>651.87388154022062</v>
      </c>
      <c r="BW101" s="2">
        <f t="shared" si="89"/>
        <v>667.08412228985708</v>
      </c>
      <c r="BX101" s="2">
        <f t="shared" si="91"/>
        <v>681.23716263507106</v>
      </c>
      <c r="BY101" s="2">
        <f t="shared" si="93"/>
        <v>694.2922934240737</v>
      </c>
      <c r="BZ101" s="2">
        <f t="shared" si="95"/>
        <v>706.22004955551915</v>
      </c>
      <c r="CA101" s="2">
        <f t="shared" si="97"/>
        <v>717.00072301742568</v>
      </c>
      <c r="CB101" s="2">
        <f t="shared" si="99"/>
        <v>726.62375746647331</v>
      </c>
      <c r="CC101" s="2">
        <f t="shared" si="101"/>
        <v>735.08732321679645</v>
      </c>
      <c r="CD101" s="2">
        <f t="shared" si="103"/>
        <v>742.39794188722146</v>
      </c>
      <c r="CE101" s="2">
        <f t="shared" si="105"/>
        <v>748.57012396412813</v>
      </c>
      <c r="CF101" s="2">
        <f t="shared" si="107"/>
        <v>753.62601146642294</v>
      </c>
      <c r="CG101" s="2">
        <f t="shared" si="109"/>
        <v>757.59503056262213</v>
      </c>
      <c r="CH101" s="2">
        <f t="shared" si="111"/>
        <v>760.51356714377175</v>
      </c>
      <c r="CI101" s="2">
        <f t="shared" si="113"/>
        <v>762.42468653258493</v>
      </c>
      <c r="CJ101" s="2">
        <f t="shared" si="115"/>
        <v>763.37793013633404</v>
      </c>
      <c r="CK101" s="2">
        <f t="shared" si="117"/>
        <v>763.42924209134526</v>
      </c>
      <c r="CL101" s="2">
        <f t="shared" si="119"/>
        <v>762.64111902799618</v>
      </c>
      <c r="CM101" s="2">
        <f t="shared" si="121"/>
        <v>761.08316582080499</v>
      </c>
      <c r="CN101" s="2">
        <f t="shared" ref="CN101:CN111" si="123">$CN$99-($CN$99*$A13)</f>
        <v>758.83347588389643</v>
      </c>
      <c r="CO101" s="2">
        <f>$CO$100-($CO$100*$A12)</f>
        <v>755.98205278378759</v>
      </c>
      <c r="CP101" s="14">
        <f>MAX(0,CP$4-SUM($D101:CO101))</f>
        <v>752.64235320818261</v>
      </c>
    </row>
    <row r="102" spans="1:105" x14ac:dyDescent="0.25">
      <c r="A102" s="11">
        <f>lifetimes!E100</f>
        <v>0.9974542179640179</v>
      </c>
      <c r="B102" s="11"/>
      <c r="C102" s="40">
        <f t="shared" si="75"/>
        <v>92</v>
      </c>
      <c r="D102" s="15">
        <f t="shared" si="68"/>
        <v>0.63644550899553565</v>
      </c>
      <c r="E102" s="1">
        <f t="shared" si="69"/>
        <v>1.4978680875368582</v>
      </c>
      <c r="F102" s="1">
        <f t="shared" si="78"/>
        <v>2.6368103272320695</v>
      </c>
      <c r="G102" s="1">
        <f t="shared" si="80"/>
        <v>4.1150007398429125</v>
      </c>
      <c r="H102" s="13">
        <f t="shared" si="82"/>
        <v>4.8036015831994519</v>
      </c>
      <c r="I102" s="13">
        <f t="shared" si="84"/>
        <v>5.5926210779921348</v>
      </c>
      <c r="J102" s="16">
        <f t="shared" si="86"/>
        <v>6.4941420780947965</v>
      </c>
      <c r="K102" s="17">
        <f t="shared" si="88"/>
        <v>7.5212982483901669</v>
      </c>
      <c r="L102" s="13">
        <f t="shared" si="90"/>
        <v>8.6883071853760612</v>
      </c>
      <c r="M102" s="12">
        <f t="shared" si="92"/>
        <v>10.010495976917127</v>
      </c>
      <c r="N102" s="12">
        <f t="shared" si="94"/>
        <v>11.504317881195334</v>
      </c>
      <c r="O102" s="12">
        <f t="shared" si="96"/>
        <v>13.187358783992295</v>
      </c>
      <c r="P102" s="3">
        <f t="shared" si="98"/>
        <v>15.07833209490957</v>
      </c>
      <c r="Q102" s="3">
        <f t="shared" si="100"/>
        <v>17.19706076952707</v>
      </c>
      <c r="R102" s="3">
        <f t="shared" si="102"/>
        <v>19.564445198016415</v>
      </c>
      <c r="S102" s="3">
        <f t="shared" si="104"/>
        <v>22.202415783196557</v>
      </c>
      <c r="T102" s="3">
        <f t="shared" si="106"/>
        <v>25.133869143738934</v>
      </c>
      <c r="U102" s="3">
        <f t="shared" si="108"/>
        <v>28.382587021972085</v>
      </c>
      <c r="V102" s="3">
        <f t="shared" si="110"/>
        <v>31.97313715058533</v>
      </c>
      <c r="W102" s="2">
        <f t="shared" si="112"/>
        <v>35.930755537897767</v>
      </c>
      <c r="X102" s="2">
        <f t="shared" si="114"/>
        <v>40.281209865861229</v>
      </c>
      <c r="Y102" s="2">
        <f t="shared" si="116"/>
        <v>45.050643956485146</v>
      </c>
      <c r="Z102" s="2">
        <f t="shared" si="118"/>
        <v>50.265403547930305</v>
      </c>
      <c r="AA102" s="2">
        <f t="shared" si="120"/>
        <v>55.951843927420668</v>
      </c>
      <c r="AB102" s="2">
        <f t="shared" si="122"/>
        <v>62.136120289827659</v>
      </c>
      <c r="AC102" s="18">
        <f t="shared" ref="AC102:AC111" si="124">$AC$36-($AC$36*$A77)</f>
        <v>68.843962023200902</v>
      </c>
      <c r="AD102" s="2">
        <f t="shared" si="35"/>
        <v>76.100432459719855</v>
      </c>
      <c r="AE102" s="18">
        <f t="shared" si="36"/>
        <v>83.929675966334344</v>
      </c>
      <c r="AF102" s="2">
        <f t="shared" si="37"/>
        <v>92.354654576937833</v>
      </c>
      <c r="AG102" s="2">
        <f t="shared" si="38"/>
        <v>101.39687668036061</v>
      </c>
      <c r="AH102" s="18">
        <f t="shared" si="39"/>
        <v>111.07612056868595</v>
      </c>
      <c r="AI102" s="18">
        <f t="shared" si="40"/>
        <v>121.41015591139103</v>
      </c>
      <c r="AJ102" s="2">
        <f t="shared" si="41"/>
        <v>132.41446644583812</v>
      </c>
      <c r="AK102" s="2">
        <f t="shared" si="42"/>
        <v>144.10197735730083</v>
      </c>
      <c r="AL102" s="2">
        <f t="shared" si="43"/>
        <v>156.48279095643215</v>
      </c>
      <c r="AM102" s="2">
        <f t="shared" si="44"/>
        <v>169.56393434342431</v>
      </c>
      <c r="AN102" s="2">
        <f t="shared" si="45"/>
        <v>183.34912277276749</v>
      </c>
      <c r="AO102" s="2">
        <f t="shared" si="46"/>
        <v>197.8385423963955</v>
      </c>
      <c r="AP102" s="2">
        <f t="shared" si="47"/>
        <v>213.02865596534139</v>
      </c>
      <c r="AQ102" s="2">
        <f t="shared" si="48"/>
        <v>228.91203490916701</v>
      </c>
      <c r="AR102" s="2">
        <f t="shared" si="49"/>
        <v>245.47722098977465</v>
      </c>
      <c r="AS102" s="2">
        <f t="shared" si="50"/>
        <v>262.7086204433084</v>
      </c>
      <c r="AT102" s="2">
        <f t="shared" si="51"/>
        <v>280.58643318406257</v>
      </c>
      <c r="AU102" s="2">
        <f t="shared" si="52"/>
        <v>299.08661925255535</v>
      </c>
      <c r="AV102" s="2">
        <f t="shared" si="53"/>
        <v>318.18090425114815</v>
      </c>
      <c r="AW102" s="2">
        <f t="shared" si="54"/>
        <v>337.83682503288981</v>
      </c>
      <c r="AX102" s="2">
        <f t="shared" si="55"/>
        <v>358.01781639888327</v>
      </c>
      <c r="AY102" s="2">
        <f t="shared" si="56"/>
        <v>378.68333902701727</v>
      </c>
      <c r="AZ102" s="2">
        <f t="shared" si="57"/>
        <v>399.78904830703368</v>
      </c>
      <c r="BA102" s="2">
        <f t="shared" si="58"/>
        <v>421.28700320629378</v>
      </c>
      <c r="BB102" s="2">
        <f t="shared" si="59"/>
        <v>443.12591374422732</v>
      </c>
      <c r="BC102" s="2">
        <f t="shared" si="60"/>
        <v>465.25142512314233</v>
      </c>
      <c r="BD102" s="2">
        <f t="shared" si="61"/>
        <v>487.60643605752637</v>
      </c>
      <c r="BE102" s="2">
        <f t="shared" si="62"/>
        <v>510.1314483727586</v>
      </c>
      <c r="BF102" s="2">
        <f t="shared" si="63"/>
        <v>532.76494451515282</v>
      </c>
      <c r="BG102" s="2">
        <f t="shared" si="64"/>
        <v>555.44378923743466</v>
      </c>
      <c r="BH102" s="2">
        <f t="shared" si="65"/>
        <v>578.10365140244699</v>
      </c>
      <c r="BI102" s="2">
        <f t="shared" si="66"/>
        <v>600.67944158985279</v>
      </c>
      <c r="BJ102" s="2">
        <f t="shared" si="67"/>
        <v>623.10576099973923</v>
      </c>
      <c r="BK102" s="2">
        <f t="shared" si="70"/>
        <v>645.31735702678134</v>
      </c>
      <c r="BL102" s="157">
        <f t="shared" si="71"/>
        <v>667.24958083061324</v>
      </c>
      <c r="BM102" s="95">
        <f t="shared" si="72"/>
        <v>767.92935665206005</v>
      </c>
      <c r="BN102" s="95">
        <f t="shared" si="73"/>
        <v>747.57032613864305</v>
      </c>
      <c r="BO102" s="95">
        <f t="shared" si="74"/>
        <v>705.97381404073553</v>
      </c>
      <c r="BP102" s="95">
        <f t="shared" si="76"/>
        <v>678.03172451420448</v>
      </c>
      <c r="BQ102" s="95">
        <f t="shared" si="77"/>
        <v>627.91863812151166</v>
      </c>
      <c r="BR102" s="95">
        <f t="shared" si="79"/>
        <v>649.84594235767747</v>
      </c>
      <c r="BS102" s="95">
        <f t="shared" si="81"/>
        <v>671.00465552498133</v>
      </c>
      <c r="BT102" s="95">
        <f t="shared" si="83"/>
        <v>691.31137320723531</v>
      </c>
      <c r="BU102" s="150">
        <f t="shared" si="85"/>
        <v>710.69330230487208</v>
      </c>
      <c r="BV102" s="2">
        <f t="shared" si="87"/>
        <v>640.53490213012981</v>
      </c>
      <c r="BW102" s="2">
        <f t="shared" si="89"/>
        <v>656.31227744289868</v>
      </c>
      <c r="BX102" s="2">
        <f t="shared" si="91"/>
        <v>671.0656595712735</v>
      </c>
      <c r="BY102" s="2">
        <f t="shared" si="93"/>
        <v>684.74909662026391</v>
      </c>
      <c r="BZ102" s="2">
        <f t="shared" si="95"/>
        <v>697.32764416978466</v>
      </c>
      <c r="CA102" s="2">
        <f t="shared" si="97"/>
        <v>708.77597022723808</v>
      </c>
      <c r="CB102" s="2">
        <f t="shared" si="99"/>
        <v>719.0778168087669</v>
      </c>
      <c r="CC102" s="2">
        <f t="shared" si="101"/>
        <v>728.22563034055884</v>
      </c>
      <c r="CD102" s="2">
        <f t="shared" si="103"/>
        <v>736.22023196910277</v>
      </c>
      <c r="CE102" s="2">
        <f t="shared" si="105"/>
        <v>743.07049066216973</v>
      </c>
      <c r="CF102" s="2">
        <f t="shared" si="107"/>
        <v>748.7929898860616</v>
      </c>
      <c r="CG102" s="2">
        <f t="shared" si="109"/>
        <v>753.41169033534743</v>
      </c>
      <c r="CH102" s="2">
        <f t="shared" si="111"/>
        <v>756.95759793082834</v>
      </c>
      <c r="CI102" s="2">
        <f t="shared" si="113"/>
        <v>759.46845204160581</v>
      </c>
      <c r="CJ102" s="2">
        <f t="shared" si="115"/>
        <v>760.98845595112277</v>
      </c>
      <c r="CK102" s="2">
        <f t="shared" si="117"/>
        <v>761.56808263539813</v>
      </c>
      <c r="CL102" s="2">
        <f t="shared" si="119"/>
        <v>761.26400878610411</v>
      </c>
      <c r="CM102" s="2">
        <f t="shared" si="121"/>
        <v>760.13926972604645</v>
      </c>
      <c r="CN102" s="2">
        <f t="shared" si="123"/>
        <v>758.26381699300225</v>
      </c>
      <c r="CO102" s="2">
        <f t="shared" ref="CO102:CO111" si="125">$CO$100-($CO$100*$A13)</f>
        <v>755.71589462738052</v>
      </c>
      <c r="CP102" s="2">
        <f>$CP$101-($CP$101*$A12)</f>
        <v>752.58544376389716</v>
      </c>
      <c r="CQ102" s="14">
        <f>MAX(0,CQ$4-SUM($D102:CP102))</f>
        <v>748.98558164462156</v>
      </c>
    </row>
    <row r="103" spans="1:105" x14ac:dyDescent="0.25">
      <c r="A103" s="11">
        <f>lifetimes!E101</f>
        <v>0.99784243386687999</v>
      </c>
      <c r="B103" s="11"/>
      <c r="C103" s="40">
        <f t="shared" si="75"/>
        <v>93</v>
      </c>
      <c r="D103" s="15">
        <f t="shared" si="68"/>
        <v>0.53939153327999634</v>
      </c>
      <c r="E103" s="1">
        <f t="shared" si="69"/>
        <v>1.2728910179910713</v>
      </c>
      <c r="F103" s="1">
        <f t="shared" si="78"/>
        <v>2.2468021313053441</v>
      </c>
      <c r="G103" s="1">
        <f t="shared" si="80"/>
        <v>3.5157471029760927</v>
      </c>
      <c r="H103" s="13">
        <f t="shared" si="82"/>
        <v>4.1150007398429125</v>
      </c>
      <c r="I103" s="13">
        <f t="shared" si="84"/>
        <v>4.8036015831994519</v>
      </c>
      <c r="J103" s="16">
        <f t="shared" si="86"/>
        <v>5.5926210779920211</v>
      </c>
      <c r="K103" s="17">
        <f t="shared" si="88"/>
        <v>6.4941420780947965</v>
      </c>
      <c r="L103" s="13">
        <f t="shared" si="90"/>
        <v>7.5212982483901669</v>
      </c>
      <c r="M103" s="12">
        <f t="shared" si="92"/>
        <v>8.6883071853760612</v>
      </c>
      <c r="N103" s="12">
        <f t="shared" si="94"/>
        <v>10.010495976917127</v>
      </c>
      <c r="O103" s="12">
        <f t="shared" si="96"/>
        <v>11.504317881195334</v>
      </c>
      <c r="P103" s="3">
        <f t="shared" si="98"/>
        <v>13.187358783992295</v>
      </c>
      <c r="Q103" s="3">
        <f t="shared" si="100"/>
        <v>15.07833209490957</v>
      </c>
      <c r="R103" s="3">
        <f t="shared" si="102"/>
        <v>17.19706076952707</v>
      </c>
      <c r="S103" s="3">
        <f t="shared" si="104"/>
        <v>19.564445198016415</v>
      </c>
      <c r="T103" s="3">
        <f t="shared" si="106"/>
        <v>22.202415783196557</v>
      </c>
      <c r="U103" s="3">
        <f t="shared" si="108"/>
        <v>25.133869143738934</v>
      </c>
      <c r="V103" s="3">
        <f t="shared" si="110"/>
        <v>28.382587021972085</v>
      </c>
      <c r="W103" s="2">
        <f t="shared" si="112"/>
        <v>31.97313715058533</v>
      </c>
      <c r="X103" s="2">
        <f t="shared" si="114"/>
        <v>35.930755537897767</v>
      </c>
      <c r="Y103" s="2">
        <f t="shared" si="116"/>
        <v>40.28120986586157</v>
      </c>
      <c r="Z103" s="2">
        <f t="shared" si="118"/>
        <v>45.050643956484464</v>
      </c>
      <c r="AA103" s="2">
        <f t="shared" si="120"/>
        <v>50.265403547930646</v>
      </c>
      <c r="AB103" s="2">
        <f t="shared" si="122"/>
        <v>55.951843927420668</v>
      </c>
      <c r="AC103" s="18">
        <f t="shared" si="124"/>
        <v>62.136120289827659</v>
      </c>
      <c r="AD103" s="2">
        <f t="shared" ref="AD103:AD111" si="126">$AD$37-($AD$37*$A77)</f>
        <v>68.843962023200902</v>
      </c>
      <c r="AE103" s="18">
        <f t="shared" si="36"/>
        <v>76.100432459719855</v>
      </c>
      <c r="AF103" s="2">
        <f t="shared" si="37"/>
        <v>83.929675966334344</v>
      </c>
      <c r="AG103" s="2">
        <f t="shared" si="38"/>
        <v>92.354654576937833</v>
      </c>
      <c r="AH103" s="18">
        <f t="shared" si="39"/>
        <v>101.39687668036061</v>
      </c>
      <c r="AI103" s="18">
        <f t="shared" si="40"/>
        <v>111.07612056868516</v>
      </c>
      <c r="AJ103" s="2">
        <f t="shared" si="41"/>
        <v>121.41015591139364</v>
      </c>
      <c r="AK103" s="2">
        <f t="shared" si="42"/>
        <v>132.41446644583527</v>
      </c>
      <c r="AL103" s="2">
        <f t="shared" si="43"/>
        <v>144.10197735730299</v>
      </c>
      <c r="AM103" s="2">
        <f t="shared" si="44"/>
        <v>156.48279095642988</v>
      </c>
      <c r="AN103" s="2">
        <f t="shared" si="45"/>
        <v>169.56393434342556</v>
      </c>
      <c r="AO103" s="2">
        <f t="shared" si="46"/>
        <v>183.34912277276749</v>
      </c>
      <c r="AP103" s="2">
        <f t="shared" si="47"/>
        <v>197.8385423963955</v>
      </c>
      <c r="AQ103" s="2">
        <f t="shared" si="48"/>
        <v>213.02865596534139</v>
      </c>
      <c r="AR103" s="2">
        <f t="shared" si="49"/>
        <v>228.9120349091645</v>
      </c>
      <c r="AS103" s="2">
        <f t="shared" si="50"/>
        <v>245.47722098977908</v>
      </c>
      <c r="AT103" s="2">
        <f t="shared" si="51"/>
        <v>262.70862044330647</v>
      </c>
      <c r="AU103" s="2">
        <f t="shared" si="52"/>
        <v>280.58643318406462</v>
      </c>
      <c r="AV103" s="2">
        <f t="shared" si="53"/>
        <v>299.08661925254887</v>
      </c>
      <c r="AW103" s="2">
        <f t="shared" si="54"/>
        <v>318.18090425115736</v>
      </c>
      <c r="AX103" s="2">
        <f t="shared" si="55"/>
        <v>337.83682503288242</v>
      </c>
      <c r="AY103" s="2">
        <f t="shared" si="56"/>
        <v>358.01781639888588</v>
      </c>
      <c r="AZ103" s="2">
        <f t="shared" si="57"/>
        <v>378.68333902702</v>
      </c>
      <c r="BA103" s="2">
        <f t="shared" si="58"/>
        <v>399.78904830703073</v>
      </c>
      <c r="BB103" s="2">
        <f t="shared" si="59"/>
        <v>421.28700320629071</v>
      </c>
      <c r="BC103" s="2">
        <f t="shared" si="60"/>
        <v>443.12591374423369</v>
      </c>
      <c r="BD103" s="2">
        <f t="shared" si="61"/>
        <v>465.25142512313903</v>
      </c>
      <c r="BE103" s="2">
        <f t="shared" si="62"/>
        <v>487.60643605752637</v>
      </c>
      <c r="BF103" s="2">
        <f t="shared" si="63"/>
        <v>510.1314483727586</v>
      </c>
      <c r="BG103" s="2">
        <f t="shared" si="64"/>
        <v>532.76494451515282</v>
      </c>
      <c r="BH103" s="2">
        <f t="shared" si="65"/>
        <v>555.44378923743466</v>
      </c>
      <c r="BI103" s="2">
        <f t="shared" si="66"/>
        <v>578.10365140244699</v>
      </c>
      <c r="BJ103" s="2">
        <f t="shared" si="67"/>
        <v>600.67944158984847</v>
      </c>
      <c r="BK103" s="2">
        <f t="shared" si="70"/>
        <v>623.10576099974821</v>
      </c>
      <c r="BL103" s="157">
        <f t="shared" si="71"/>
        <v>645.31735702678134</v>
      </c>
      <c r="BM103" s="95">
        <f t="shared" si="72"/>
        <v>743.8612777079361</v>
      </c>
      <c r="BN103" s="95">
        <f t="shared" si="73"/>
        <v>725.26585227924011</v>
      </c>
      <c r="BO103" s="95">
        <f t="shared" si="74"/>
        <v>685.95705102583793</v>
      </c>
      <c r="BP103" s="95">
        <f t="shared" si="76"/>
        <v>659.79643986450787</v>
      </c>
      <c r="BQ103" s="95">
        <f t="shared" si="77"/>
        <v>611.93205753779966</v>
      </c>
      <c r="BR103" s="95">
        <f t="shared" si="79"/>
        <v>634.21740735578976</v>
      </c>
      <c r="BS103" s="95">
        <f t="shared" si="81"/>
        <v>655.79635684096843</v>
      </c>
      <c r="BT103" s="95">
        <f t="shared" si="83"/>
        <v>676.5820105516384</v>
      </c>
      <c r="BU103" s="150">
        <f t="shared" si="85"/>
        <v>696.49746696069656</v>
      </c>
      <c r="BV103" s="2">
        <f t="shared" si="87"/>
        <v>628.575875016738</v>
      </c>
      <c r="BW103" s="2">
        <f t="shared" si="89"/>
        <v>644.89609463322483</v>
      </c>
      <c r="BX103" s="2">
        <f t="shared" si="91"/>
        <v>660.22952223043819</v>
      </c>
      <c r="BY103" s="2">
        <f t="shared" si="93"/>
        <v>674.5251571227991</v>
      </c>
      <c r="BZ103" s="2">
        <f t="shared" si="95"/>
        <v>687.74272581755906</v>
      </c>
      <c r="CA103" s="2">
        <f t="shared" si="97"/>
        <v>699.85138183740878</v>
      </c>
      <c r="CB103" s="2">
        <f t="shared" si="99"/>
        <v>710.82923756707464</v>
      </c>
      <c r="CC103" s="2">
        <f t="shared" si="101"/>
        <v>720.66305433680884</v>
      </c>
      <c r="CD103" s="2">
        <f t="shared" si="103"/>
        <v>729.34796392489591</v>
      </c>
      <c r="CE103" s="2">
        <f t="shared" si="105"/>
        <v>736.88718426943421</v>
      </c>
      <c r="CF103" s="2">
        <f t="shared" si="107"/>
        <v>743.29171922134071</v>
      </c>
      <c r="CG103" s="2">
        <f t="shared" si="109"/>
        <v>748.58004320150974</v>
      </c>
      <c r="CH103" s="2">
        <f t="shared" si="111"/>
        <v>752.77777752280167</v>
      </c>
      <c r="CI103" s="2">
        <f t="shared" si="113"/>
        <v>755.91736952271731</v>
      </c>
      <c r="CJ103" s="2">
        <f t="shared" si="115"/>
        <v>758.03779031757563</v>
      </c>
      <c r="CK103" s="2">
        <f t="shared" si="117"/>
        <v>759.18427351294531</v>
      </c>
      <c r="CL103" s="2">
        <f t="shared" si="119"/>
        <v>759.40812793912062</v>
      </c>
      <c r="CM103" s="2">
        <f t="shared" si="121"/>
        <v>758.76667710353195</v>
      </c>
      <c r="CN103" s="2">
        <f t="shared" si="123"/>
        <v>757.32341745744759</v>
      </c>
      <c r="CO103" s="2">
        <f t="shared" si="125"/>
        <v>755.14857611541981</v>
      </c>
      <c r="CP103" s="2">
        <f t="shared" ref="CP103:CP111" si="127">$CP$101-($CP$101*$A13)</f>
        <v>752.32048144962869</v>
      </c>
      <c r="CQ103" s="2">
        <f>$CQ$102-($CQ$102*$A12)</f>
        <v>748.92894869930888</v>
      </c>
      <c r="CR103" s="14">
        <f>MAX(0,CR$4-SUM($D103:CQ103))</f>
        <v>745.08669115020166</v>
      </c>
    </row>
    <row r="104" spans="1:105" x14ac:dyDescent="0.25">
      <c r="A104" s="11">
        <f>lifetimes!E102</f>
        <v>0.99817641578946537</v>
      </c>
      <c r="B104" s="11"/>
      <c r="C104" s="40">
        <f t="shared" si="75"/>
        <v>94</v>
      </c>
      <c r="D104" s="15">
        <f t="shared" si="68"/>
        <v>0.45589605263364774</v>
      </c>
      <c r="E104" s="1">
        <f t="shared" si="69"/>
        <v>1.0787830665599927</v>
      </c>
      <c r="F104" s="1">
        <f t="shared" si="78"/>
        <v>1.9093365269865217</v>
      </c>
      <c r="G104" s="1">
        <f t="shared" si="80"/>
        <v>2.9957361750737164</v>
      </c>
      <c r="H104" s="13">
        <f t="shared" si="82"/>
        <v>3.5157471029760927</v>
      </c>
      <c r="I104" s="13">
        <f t="shared" si="84"/>
        <v>4.1150007398429125</v>
      </c>
      <c r="J104" s="16">
        <f t="shared" si="86"/>
        <v>4.8036015831994519</v>
      </c>
      <c r="K104" s="17">
        <f t="shared" si="88"/>
        <v>5.5926210779920211</v>
      </c>
      <c r="L104" s="13">
        <f t="shared" si="90"/>
        <v>6.4941420780947965</v>
      </c>
      <c r="M104" s="12">
        <f t="shared" si="92"/>
        <v>7.5212982483901669</v>
      </c>
      <c r="N104" s="12">
        <f t="shared" si="94"/>
        <v>8.6883071853760612</v>
      </c>
      <c r="O104" s="12">
        <f t="shared" si="96"/>
        <v>10.010495976917127</v>
      </c>
      <c r="P104" s="3">
        <f t="shared" si="98"/>
        <v>11.504317881195334</v>
      </c>
      <c r="Q104" s="3">
        <f t="shared" si="100"/>
        <v>13.187358783992295</v>
      </c>
      <c r="R104" s="3">
        <f t="shared" si="102"/>
        <v>15.07833209490957</v>
      </c>
      <c r="S104" s="3">
        <f t="shared" si="104"/>
        <v>17.19706076952707</v>
      </c>
      <c r="T104" s="3">
        <f t="shared" si="106"/>
        <v>19.564445198016415</v>
      </c>
      <c r="U104" s="3">
        <f t="shared" si="108"/>
        <v>22.202415783196557</v>
      </c>
      <c r="V104" s="3">
        <f t="shared" si="110"/>
        <v>25.133869143738934</v>
      </c>
      <c r="W104" s="2">
        <f t="shared" si="112"/>
        <v>28.382587021972085</v>
      </c>
      <c r="X104" s="2">
        <f t="shared" si="114"/>
        <v>31.97313715058533</v>
      </c>
      <c r="Y104" s="2">
        <f t="shared" si="116"/>
        <v>35.930755537898108</v>
      </c>
      <c r="Z104" s="2">
        <f t="shared" si="118"/>
        <v>40.281209865861001</v>
      </c>
      <c r="AA104" s="2">
        <f t="shared" si="120"/>
        <v>45.050643956484805</v>
      </c>
      <c r="AB104" s="2">
        <f t="shared" si="122"/>
        <v>50.265403547930646</v>
      </c>
      <c r="AC104" s="18">
        <f t="shared" si="124"/>
        <v>55.951843927420668</v>
      </c>
      <c r="AD104" s="2">
        <f t="shared" si="126"/>
        <v>62.136120289827659</v>
      </c>
      <c r="AE104" s="18">
        <f t="shared" ref="AE104:AE111" si="128">$AE$38-($AE$38*$A77)</f>
        <v>68.843962023200902</v>
      </c>
      <c r="AF104" s="2">
        <f t="shared" si="37"/>
        <v>76.100432459719855</v>
      </c>
      <c r="AG104" s="2">
        <f t="shared" si="38"/>
        <v>83.929675966334344</v>
      </c>
      <c r="AH104" s="18">
        <f t="shared" si="39"/>
        <v>92.354654576937833</v>
      </c>
      <c r="AI104" s="18">
        <f t="shared" si="40"/>
        <v>101.39687668035981</v>
      </c>
      <c r="AJ104" s="2">
        <f t="shared" si="41"/>
        <v>111.07612056868766</v>
      </c>
      <c r="AK104" s="2">
        <f t="shared" si="42"/>
        <v>121.41015591139103</v>
      </c>
      <c r="AL104" s="2">
        <f t="shared" si="43"/>
        <v>132.41446644583721</v>
      </c>
      <c r="AM104" s="2">
        <f t="shared" si="44"/>
        <v>144.10197735730083</v>
      </c>
      <c r="AN104" s="2">
        <f t="shared" si="45"/>
        <v>156.48279095643102</v>
      </c>
      <c r="AO104" s="2">
        <f t="shared" si="46"/>
        <v>169.56393434342556</v>
      </c>
      <c r="AP104" s="2">
        <f t="shared" si="47"/>
        <v>183.34912277276749</v>
      </c>
      <c r="AQ104" s="2">
        <f t="shared" si="48"/>
        <v>197.8385423963955</v>
      </c>
      <c r="AR104" s="2">
        <f t="shared" si="49"/>
        <v>213.028655965339</v>
      </c>
      <c r="AS104" s="2">
        <f t="shared" si="50"/>
        <v>228.91203490916871</v>
      </c>
      <c r="AT104" s="2">
        <f t="shared" si="51"/>
        <v>245.47722098977727</v>
      </c>
      <c r="AU104" s="2">
        <f t="shared" si="52"/>
        <v>262.7086204433084</v>
      </c>
      <c r="AV104" s="2">
        <f t="shared" si="53"/>
        <v>280.58643318405859</v>
      </c>
      <c r="AW104" s="2">
        <f t="shared" si="54"/>
        <v>299.08661925255751</v>
      </c>
      <c r="AX104" s="2">
        <f t="shared" si="55"/>
        <v>318.18090425115042</v>
      </c>
      <c r="AY104" s="2">
        <f t="shared" si="56"/>
        <v>337.83682503288492</v>
      </c>
      <c r="AZ104" s="2">
        <f t="shared" si="57"/>
        <v>358.0178163988885</v>
      </c>
      <c r="BA104" s="2">
        <f t="shared" si="58"/>
        <v>378.68333902701727</v>
      </c>
      <c r="BB104" s="2">
        <f t="shared" si="59"/>
        <v>399.78904830702788</v>
      </c>
      <c r="BC104" s="2">
        <f t="shared" si="60"/>
        <v>421.28700320629684</v>
      </c>
      <c r="BD104" s="2">
        <f t="shared" si="61"/>
        <v>443.1259137442305</v>
      </c>
      <c r="BE104" s="2">
        <f t="shared" si="62"/>
        <v>465.25142512313903</v>
      </c>
      <c r="BF104" s="2">
        <f t="shared" si="63"/>
        <v>487.60643605752637</v>
      </c>
      <c r="BG104" s="2">
        <f t="shared" si="64"/>
        <v>510.1314483727586</v>
      </c>
      <c r="BH104" s="2">
        <f t="shared" si="65"/>
        <v>532.76494451515282</v>
      </c>
      <c r="BI104" s="2">
        <f t="shared" si="66"/>
        <v>555.44378923743466</v>
      </c>
      <c r="BJ104" s="2">
        <f t="shared" si="67"/>
        <v>578.10365140244289</v>
      </c>
      <c r="BK104" s="2">
        <f t="shared" si="70"/>
        <v>600.67944158985711</v>
      </c>
      <c r="BL104" s="157">
        <f t="shared" si="71"/>
        <v>623.10576099974821</v>
      </c>
      <c r="BM104" s="95">
        <f t="shared" si="72"/>
        <v>719.41085841897075</v>
      </c>
      <c r="BN104" s="95">
        <f t="shared" si="73"/>
        <v>702.53491272480505</v>
      </c>
      <c r="BO104" s="95">
        <f t="shared" si="74"/>
        <v>665.49086800823989</v>
      </c>
      <c r="BP104" s="95">
        <f t="shared" si="76"/>
        <v>641.08896274258893</v>
      </c>
      <c r="BQ104" s="95">
        <f t="shared" si="77"/>
        <v>595.47448652447974</v>
      </c>
      <c r="BR104" s="95">
        <f t="shared" si="79"/>
        <v>618.07046239391047</v>
      </c>
      <c r="BS104" s="95">
        <f t="shared" si="81"/>
        <v>640.02471675068011</v>
      </c>
      <c r="BT104" s="95">
        <f t="shared" si="83"/>
        <v>661.24730129742477</v>
      </c>
      <c r="BU104" s="150">
        <f t="shared" si="85"/>
        <v>681.65760727203872</v>
      </c>
      <c r="BV104" s="2">
        <f t="shared" si="87"/>
        <v>616.02030485149282</v>
      </c>
      <c r="BW104" s="2">
        <f t="shared" si="89"/>
        <v>632.85564241837835</v>
      </c>
      <c r="BX104" s="2">
        <f t="shared" si="91"/>
        <v>648.74520115161749</v>
      </c>
      <c r="BY104" s="2">
        <f t="shared" si="93"/>
        <v>663.63315700599844</v>
      </c>
      <c r="BZ104" s="2">
        <f t="shared" si="95"/>
        <v>677.47408865792556</v>
      </c>
      <c r="CA104" s="2">
        <f t="shared" si="97"/>
        <v>690.23177416849126</v>
      </c>
      <c r="CB104" s="2">
        <f t="shared" si="99"/>
        <v>701.87879535793991</v>
      </c>
      <c r="CC104" s="2">
        <f t="shared" si="101"/>
        <v>712.39629075253038</v>
      </c>
      <c r="CD104" s="2">
        <f t="shared" si="103"/>
        <v>721.77373255956627</v>
      </c>
      <c r="CE104" s="2">
        <f t="shared" si="105"/>
        <v>730.00869054059979</v>
      </c>
      <c r="CF104" s="2">
        <f t="shared" si="107"/>
        <v>737.1065719212063</v>
      </c>
      <c r="CG104" s="2">
        <f t="shared" si="109"/>
        <v>743.08033702439047</v>
      </c>
      <c r="CH104" s="2">
        <f t="shared" si="111"/>
        <v>747.95019568694545</v>
      </c>
      <c r="CI104" s="2">
        <f t="shared" si="113"/>
        <v>751.74329311929682</v>
      </c>
      <c r="CJ104" s="2">
        <f t="shared" si="115"/>
        <v>754.49339721129547</v>
      </c>
      <c r="CK104" s="2">
        <f t="shared" si="117"/>
        <v>756.24060343770839</v>
      </c>
      <c r="CL104" s="2">
        <f t="shared" si="119"/>
        <v>757.03107976139029</v>
      </c>
      <c r="CM104" s="2">
        <f t="shared" si="121"/>
        <v>756.91688448610444</v>
      </c>
      <c r="CN104" s="2">
        <f t="shared" si="123"/>
        <v>755.95590945324432</v>
      </c>
      <c r="CO104" s="2">
        <f t="shared" si="125"/>
        <v>754.21204010468159</v>
      </c>
      <c r="CP104" s="2">
        <f t="shared" si="127"/>
        <v>751.75571188597667</v>
      </c>
      <c r="CQ104" s="2">
        <f t="shared" ref="CQ104:CQ111" si="129">$CQ$102-($CQ$102*$A13)</f>
        <v>748.66527372510598</v>
      </c>
      <c r="CR104" s="2">
        <f>$CR$103-($CR$103*$A12)</f>
        <v>745.03035301116779</v>
      </c>
      <c r="CS104" s="14">
        <f>MAX(0,CS$4-SUM($D104:CR104))</f>
        <v>740.96319555624359</v>
      </c>
    </row>
    <row r="105" spans="1:105" x14ac:dyDescent="0.25">
      <c r="A105" s="11">
        <f>lifetimes!E103</f>
        <v>0.9984629077402053</v>
      </c>
      <c r="B105" s="11"/>
      <c r="C105" s="40">
        <f t="shared" si="75"/>
        <v>95</v>
      </c>
      <c r="D105" s="15">
        <f t="shared" si="68"/>
        <v>0.38427306494867253</v>
      </c>
      <c r="E105" s="1">
        <f t="shared" si="69"/>
        <v>0.91179210526729548</v>
      </c>
      <c r="F105" s="1">
        <f t="shared" si="78"/>
        <v>1.6181745998400174</v>
      </c>
      <c r="G105" s="1">
        <f t="shared" si="80"/>
        <v>2.5457820359821426</v>
      </c>
      <c r="H105" s="13">
        <f t="shared" si="82"/>
        <v>2.9957361750737164</v>
      </c>
      <c r="I105" s="13">
        <f t="shared" si="84"/>
        <v>3.5157471029760927</v>
      </c>
      <c r="J105" s="16">
        <f t="shared" si="86"/>
        <v>4.1150007398429125</v>
      </c>
      <c r="K105" s="17">
        <f t="shared" si="88"/>
        <v>4.8036015831994519</v>
      </c>
      <c r="L105" s="13">
        <f t="shared" si="90"/>
        <v>5.5926210779921348</v>
      </c>
      <c r="M105" s="12">
        <f t="shared" si="92"/>
        <v>6.4941420780947965</v>
      </c>
      <c r="N105" s="12">
        <f t="shared" si="94"/>
        <v>7.5212982483901669</v>
      </c>
      <c r="O105" s="12">
        <f t="shared" si="96"/>
        <v>8.6883071853760612</v>
      </c>
      <c r="P105" s="3">
        <f t="shared" si="98"/>
        <v>10.010495976917127</v>
      </c>
      <c r="Q105" s="3">
        <f t="shared" si="100"/>
        <v>11.504317881195334</v>
      </c>
      <c r="R105" s="3">
        <f t="shared" si="102"/>
        <v>13.187358783992295</v>
      </c>
      <c r="S105" s="3">
        <f t="shared" si="104"/>
        <v>15.07833209490957</v>
      </c>
      <c r="T105" s="3">
        <f t="shared" si="106"/>
        <v>17.19706076952707</v>
      </c>
      <c r="U105" s="3">
        <f t="shared" si="108"/>
        <v>19.564445198016415</v>
      </c>
      <c r="V105" s="3">
        <f t="shared" si="110"/>
        <v>22.202415783196557</v>
      </c>
      <c r="W105" s="2">
        <f t="shared" si="112"/>
        <v>25.133869143738934</v>
      </c>
      <c r="X105" s="2">
        <f t="shared" si="114"/>
        <v>28.382587021972085</v>
      </c>
      <c r="Y105" s="2">
        <f t="shared" si="116"/>
        <v>31.973137150585558</v>
      </c>
      <c r="Z105" s="2">
        <f t="shared" si="118"/>
        <v>35.930755537897539</v>
      </c>
      <c r="AA105" s="2">
        <f t="shared" si="120"/>
        <v>40.281209865861229</v>
      </c>
      <c r="AB105" s="2">
        <f t="shared" si="122"/>
        <v>45.050643956484805</v>
      </c>
      <c r="AC105" s="18">
        <f t="shared" si="124"/>
        <v>50.265403547930646</v>
      </c>
      <c r="AD105" s="2">
        <f t="shared" si="126"/>
        <v>55.951843927420668</v>
      </c>
      <c r="AE105" s="18">
        <f t="shared" si="128"/>
        <v>62.136120289827659</v>
      </c>
      <c r="AF105" s="2">
        <f t="shared" ref="AF105:AF111" si="130">$AF$39-($AF$39*$A77)</f>
        <v>68.843962023200902</v>
      </c>
      <c r="AG105" s="2">
        <f t="shared" si="38"/>
        <v>76.100432459719855</v>
      </c>
      <c r="AH105" s="18">
        <f t="shared" si="39"/>
        <v>83.929675966334344</v>
      </c>
      <c r="AI105" s="18">
        <f t="shared" si="40"/>
        <v>92.354654576937151</v>
      </c>
      <c r="AJ105" s="2">
        <f t="shared" si="41"/>
        <v>101.39687668036208</v>
      </c>
      <c r="AK105" s="2">
        <f t="shared" si="42"/>
        <v>111.07612056868516</v>
      </c>
      <c r="AL105" s="2">
        <f t="shared" si="43"/>
        <v>121.41015591139285</v>
      </c>
      <c r="AM105" s="2">
        <f t="shared" si="44"/>
        <v>132.41446644583527</v>
      </c>
      <c r="AN105" s="2">
        <f t="shared" si="45"/>
        <v>144.10197735730185</v>
      </c>
      <c r="AO105" s="2">
        <f t="shared" si="46"/>
        <v>156.48279095643102</v>
      </c>
      <c r="AP105" s="2">
        <f t="shared" si="47"/>
        <v>169.56393434342556</v>
      </c>
      <c r="AQ105" s="2">
        <f t="shared" si="48"/>
        <v>183.34912277276749</v>
      </c>
      <c r="AR105" s="2">
        <f t="shared" si="49"/>
        <v>197.83854239639334</v>
      </c>
      <c r="AS105" s="2">
        <f t="shared" si="50"/>
        <v>213.02865596534298</v>
      </c>
      <c r="AT105" s="2">
        <f t="shared" si="51"/>
        <v>228.91203490916701</v>
      </c>
      <c r="AU105" s="2">
        <f t="shared" si="52"/>
        <v>245.47722098977908</v>
      </c>
      <c r="AV105" s="2">
        <f t="shared" si="53"/>
        <v>262.70862044330261</v>
      </c>
      <c r="AW105" s="2">
        <f t="shared" si="54"/>
        <v>280.58643318406666</v>
      </c>
      <c r="AX105" s="2">
        <f t="shared" si="55"/>
        <v>299.08661925255103</v>
      </c>
      <c r="AY105" s="2">
        <f t="shared" si="56"/>
        <v>318.1809042511527</v>
      </c>
      <c r="AZ105" s="2">
        <f t="shared" si="57"/>
        <v>337.83682503288742</v>
      </c>
      <c r="BA105" s="2">
        <f t="shared" si="58"/>
        <v>358.01781639888588</v>
      </c>
      <c r="BB105" s="2">
        <f t="shared" si="59"/>
        <v>378.68333902701443</v>
      </c>
      <c r="BC105" s="2">
        <f t="shared" si="60"/>
        <v>399.78904830703368</v>
      </c>
      <c r="BD105" s="2">
        <f t="shared" si="61"/>
        <v>421.28700320629378</v>
      </c>
      <c r="BE105" s="2">
        <f t="shared" si="62"/>
        <v>443.1259137442305</v>
      </c>
      <c r="BF105" s="2">
        <f t="shared" si="63"/>
        <v>465.25142512313903</v>
      </c>
      <c r="BG105" s="2">
        <f t="shared" si="64"/>
        <v>487.60643605752637</v>
      </c>
      <c r="BH105" s="2">
        <f t="shared" si="65"/>
        <v>510.1314483727586</v>
      </c>
      <c r="BI105" s="2">
        <f t="shared" si="66"/>
        <v>532.76494451515282</v>
      </c>
      <c r="BJ105" s="2">
        <f t="shared" si="67"/>
        <v>555.44378923743056</v>
      </c>
      <c r="BK105" s="2">
        <f t="shared" si="70"/>
        <v>578.10365140245131</v>
      </c>
      <c r="BL105" s="157">
        <f t="shared" si="71"/>
        <v>600.67944158985711</v>
      </c>
      <c r="BM105" s="95">
        <f t="shared" si="72"/>
        <v>694.64899018364895</v>
      </c>
      <c r="BN105" s="95">
        <f t="shared" si="73"/>
        <v>679.44287433535351</v>
      </c>
      <c r="BO105" s="95">
        <f t="shared" si="74"/>
        <v>644.63336775893879</v>
      </c>
      <c r="BP105" s="95">
        <f t="shared" si="76"/>
        <v>621.96146194289577</v>
      </c>
      <c r="BQ105" s="95">
        <f t="shared" si="77"/>
        <v>578.59075593685975</v>
      </c>
      <c r="BR105" s="95">
        <f t="shared" si="79"/>
        <v>601.4478024093828</v>
      </c>
      <c r="BS105" s="95">
        <f t="shared" si="81"/>
        <v>623.7299197997379</v>
      </c>
      <c r="BT105" s="95">
        <f t="shared" si="83"/>
        <v>645.34456817311366</v>
      </c>
      <c r="BU105" s="150">
        <f t="shared" si="85"/>
        <v>666.20785978330935</v>
      </c>
      <c r="BV105" s="2">
        <f t="shared" si="87"/>
        <v>602.89512446964329</v>
      </c>
      <c r="BW105" s="2">
        <f t="shared" si="89"/>
        <v>620.2145854852854</v>
      </c>
      <c r="BX105" s="2">
        <f t="shared" si="91"/>
        <v>636.63288467291477</v>
      </c>
      <c r="BY105" s="2">
        <f t="shared" si="93"/>
        <v>652.08963161522036</v>
      </c>
      <c r="BZ105" s="2">
        <f t="shared" si="95"/>
        <v>666.53447020949443</v>
      </c>
      <c r="CA105" s="2">
        <f t="shared" si="97"/>
        <v>679.92597320700418</v>
      </c>
      <c r="CB105" s="2">
        <f t="shared" si="99"/>
        <v>692.23132045441184</v>
      </c>
      <c r="CC105" s="2">
        <f t="shared" si="101"/>
        <v>703.42611691414652</v>
      </c>
      <c r="CD105" s="2">
        <f t="shared" si="103"/>
        <v>713.49422832731034</v>
      </c>
      <c r="CE105" s="2">
        <f t="shared" si="105"/>
        <v>722.42759757216163</v>
      </c>
      <c r="CF105" s="2">
        <f t="shared" si="107"/>
        <v>730.2260303122905</v>
      </c>
      <c r="CG105" s="2">
        <f t="shared" si="109"/>
        <v>736.89694869720154</v>
      </c>
      <c r="CH105" s="2">
        <f t="shared" si="111"/>
        <v>742.45511690578451</v>
      </c>
      <c r="CI105" s="2">
        <f t="shared" si="113"/>
        <v>746.92234545658562</v>
      </c>
      <c r="CJ105" s="2">
        <f t="shared" si="115"/>
        <v>750.32718379589971</v>
      </c>
      <c r="CK105" s="2">
        <f t="shared" si="117"/>
        <v>752.70461352302243</v>
      </c>
      <c r="CL105" s="2">
        <f t="shared" si="119"/>
        <v>754.09575850505507</v>
      </c>
      <c r="CM105" s="2">
        <f t="shared" si="121"/>
        <v>754.54763423085137</v>
      </c>
      <c r="CN105" s="2">
        <f t="shared" si="123"/>
        <v>754.11296918899166</v>
      </c>
      <c r="CO105" s="2">
        <f t="shared" si="125"/>
        <v>752.85015035198876</v>
      </c>
      <c r="CP105" s="2">
        <f t="shared" si="127"/>
        <v>750.82338370881052</v>
      </c>
      <c r="CQ105" s="2">
        <f t="shared" si="129"/>
        <v>748.10324813841919</v>
      </c>
      <c r="CR105" s="2">
        <f t="shared" ref="CR105:CR111" si="131">$CR$103-($CR$103*$A13)</f>
        <v>744.76805061325422</v>
      </c>
      <c r="CS105" s="2">
        <f>$CS$104-($CS$104*$A12)</f>
        <v>740.90716920652335</v>
      </c>
      <c r="CT105" s="14">
        <f>MAX(0,CT$4-SUM($D105:CS105))</f>
        <v>736.6323189368195</v>
      </c>
    </row>
    <row r="106" spans="1:105" x14ac:dyDescent="0.25">
      <c r="A106" s="11">
        <f>lifetimes!E104</f>
        <v>0.99870794772286919</v>
      </c>
      <c r="B106" s="11"/>
      <c r="C106" s="40">
        <f t="shared" si="75"/>
        <v>96</v>
      </c>
      <c r="D106" s="15">
        <f t="shared" si="68"/>
        <v>0.32301306928269469</v>
      </c>
      <c r="E106" s="1">
        <f t="shared" si="69"/>
        <v>0.76854612989734505</v>
      </c>
      <c r="F106" s="1">
        <f t="shared" si="78"/>
        <v>1.3676881579009432</v>
      </c>
      <c r="G106" s="1">
        <f t="shared" si="80"/>
        <v>2.1575661331199854</v>
      </c>
      <c r="H106" s="13">
        <f t="shared" si="82"/>
        <v>2.5457820359821426</v>
      </c>
      <c r="I106" s="13">
        <f t="shared" si="84"/>
        <v>2.9957361750737164</v>
      </c>
      <c r="J106" s="16">
        <f t="shared" si="86"/>
        <v>3.5157471029760927</v>
      </c>
      <c r="K106" s="17">
        <f t="shared" si="88"/>
        <v>4.1150007398429125</v>
      </c>
      <c r="L106" s="13">
        <f t="shared" si="90"/>
        <v>4.8036015831994519</v>
      </c>
      <c r="M106" s="12">
        <f t="shared" si="92"/>
        <v>5.5926210779920211</v>
      </c>
      <c r="N106" s="12">
        <f t="shared" si="94"/>
        <v>6.4941420780947965</v>
      </c>
      <c r="O106" s="12">
        <f t="shared" si="96"/>
        <v>7.5212982483901669</v>
      </c>
      <c r="P106" s="3">
        <f t="shared" si="98"/>
        <v>8.6883071853760612</v>
      </c>
      <c r="Q106" s="3">
        <f t="shared" si="100"/>
        <v>10.010495976917127</v>
      </c>
      <c r="R106" s="3">
        <f t="shared" si="102"/>
        <v>11.504317881195334</v>
      </c>
      <c r="S106" s="3">
        <f t="shared" si="104"/>
        <v>13.187358783992295</v>
      </c>
      <c r="T106" s="3">
        <f t="shared" si="106"/>
        <v>15.07833209490957</v>
      </c>
      <c r="U106" s="3">
        <f t="shared" si="108"/>
        <v>17.19706076952707</v>
      </c>
      <c r="V106" s="3">
        <f t="shared" si="110"/>
        <v>19.564445198016415</v>
      </c>
      <c r="W106" s="2">
        <f t="shared" si="112"/>
        <v>22.202415783196557</v>
      </c>
      <c r="X106" s="2">
        <f t="shared" si="114"/>
        <v>25.133869143738934</v>
      </c>
      <c r="Y106" s="2">
        <f t="shared" si="116"/>
        <v>28.382587021972313</v>
      </c>
      <c r="Z106" s="2">
        <f t="shared" si="118"/>
        <v>31.973137150585103</v>
      </c>
      <c r="AA106" s="2">
        <f t="shared" si="120"/>
        <v>35.930755537897767</v>
      </c>
      <c r="AB106" s="2">
        <f t="shared" si="122"/>
        <v>40.281209865861229</v>
      </c>
      <c r="AC106" s="18">
        <f t="shared" si="124"/>
        <v>45.050643956484805</v>
      </c>
      <c r="AD106" s="2">
        <f t="shared" si="126"/>
        <v>50.265403547930646</v>
      </c>
      <c r="AE106" s="18">
        <f t="shared" si="128"/>
        <v>55.951843927420668</v>
      </c>
      <c r="AF106" s="2">
        <f t="shared" si="130"/>
        <v>62.136120289827659</v>
      </c>
      <c r="AG106" s="2">
        <f t="shared" ref="AG106:AG111" si="132">$AG$40-($AG$40*$A77)</f>
        <v>68.843962023200902</v>
      </c>
      <c r="AH106" s="18">
        <f t="shared" si="39"/>
        <v>76.100432459719855</v>
      </c>
      <c r="AI106" s="18">
        <f t="shared" si="40"/>
        <v>83.929675966333775</v>
      </c>
      <c r="AJ106" s="2">
        <f t="shared" si="41"/>
        <v>92.354654576939197</v>
      </c>
      <c r="AK106" s="2">
        <f t="shared" si="42"/>
        <v>101.39687668035981</v>
      </c>
      <c r="AL106" s="2">
        <f t="shared" si="43"/>
        <v>111.07612056868675</v>
      </c>
      <c r="AM106" s="2">
        <f t="shared" si="44"/>
        <v>121.41015591139103</v>
      </c>
      <c r="AN106" s="2">
        <f t="shared" si="45"/>
        <v>132.41446644583618</v>
      </c>
      <c r="AO106" s="2">
        <f t="shared" si="46"/>
        <v>144.10197735730185</v>
      </c>
      <c r="AP106" s="2">
        <f t="shared" si="47"/>
        <v>156.48279095643102</v>
      </c>
      <c r="AQ106" s="2">
        <f t="shared" si="48"/>
        <v>169.56393434342556</v>
      </c>
      <c r="AR106" s="2">
        <f t="shared" si="49"/>
        <v>183.34912277276544</v>
      </c>
      <c r="AS106" s="2">
        <f t="shared" si="50"/>
        <v>197.83854239639697</v>
      </c>
      <c r="AT106" s="2">
        <f t="shared" si="51"/>
        <v>213.02865596534139</v>
      </c>
      <c r="AU106" s="2">
        <f t="shared" si="52"/>
        <v>228.91203490916871</v>
      </c>
      <c r="AV106" s="2">
        <f t="shared" si="53"/>
        <v>245.47722098977374</v>
      </c>
      <c r="AW106" s="2">
        <f t="shared" si="54"/>
        <v>262.70862044331022</v>
      </c>
      <c r="AX106" s="2">
        <f t="shared" si="55"/>
        <v>280.58643318406052</v>
      </c>
      <c r="AY106" s="2">
        <f t="shared" si="56"/>
        <v>299.08661925255319</v>
      </c>
      <c r="AZ106" s="2">
        <f t="shared" si="57"/>
        <v>318.18090425115508</v>
      </c>
      <c r="BA106" s="2">
        <f t="shared" si="58"/>
        <v>337.83682503288492</v>
      </c>
      <c r="BB106" s="2">
        <f t="shared" si="59"/>
        <v>358.01781639888327</v>
      </c>
      <c r="BC106" s="2">
        <f t="shared" si="60"/>
        <v>378.68333902702</v>
      </c>
      <c r="BD106" s="2">
        <f t="shared" si="61"/>
        <v>399.78904830703073</v>
      </c>
      <c r="BE106" s="2">
        <f t="shared" si="62"/>
        <v>421.28700320629378</v>
      </c>
      <c r="BF106" s="2">
        <f t="shared" si="63"/>
        <v>443.1259137442305</v>
      </c>
      <c r="BG106" s="2">
        <f t="shared" si="64"/>
        <v>465.25142512313903</v>
      </c>
      <c r="BH106" s="2">
        <f t="shared" si="65"/>
        <v>487.60643605752637</v>
      </c>
      <c r="BI106" s="2">
        <f t="shared" si="66"/>
        <v>510.1314483727586</v>
      </c>
      <c r="BJ106" s="2">
        <f t="shared" si="67"/>
        <v>532.76494451514895</v>
      </c>
      <c r="BK106" s="2">
        <f t="shared" si="70"/>
        <v>555.44378923743875</v>
      </c>
      <c r="BL106" s="157">
        <f t="shared" si="71"/>
        <v>578.10365140245131</v>
      </c>
      <c r="BM106" s="95">
        <f t="shared" si="72"/>
        <v>669.64774463807441</v>
      </c>
      <c r="BN106" s="95">
        <f t="shared" si="73"/>
        <v>656.05669002796822</v>
      </c>
      <c r="BO106" s="95">
        <f t="shared" si="74"/>
        <v>623.44452972998533</v>
      </c>
      <c r="BP106" s="95">
        <f t="shared" si="76"/>
        <v>602.46823976487326</v>
      </c>
      <c r="BQ106" s="95">
        <f t="shared" si="77"/>
        <v>561.32794876025105</v>
      </c>
      <c r="BR106" s="95">
        <f t="shared" si="79"/>
        <v>584.39470796420437</v>
      </c>
      <c r="BS106" s="95">
        <f t="shared" si="81"/>
        <v>606.95505186825608</v>
      </c>
      <c r="BT106" s="95">
        <f t="shared" si="83"/>
        <v>628.91432973613348</v>
      </c>
      <c r="BU106" s="150">
        <f t="shared" si="85"/>
        <v>650.18582721143332</v>
      </c>
      <c r="BV106" s="2">
        <f t="shared" si="87"/>
        <v>589.23052609082004</v>
      </c>
      <c r="BW106" s="2">
        <f t="shared" si="89"/>
        <v>607.00004004605546</v>
      </c>
      <c r="BX106" s="2">
        <f t="shared" si="91"/>
        <v>623.91637872556134</v>
      </c>
      <c r="BY106" s="2">
        <f t="shared" si="93"/>
        <v>639.91487336408647</v>
      </c>
      <c r="BZ106" s="2">
        <f t="shared" si="95"/>
        <v>654.94047810788732</v>
      </c>
      <c r="CA106" s="2">
        <f t="shared" si="97"/>
        <v>668.94676257062724</v>
      </c>
      <c r="CB106" s="2">
        <f t="shared" si="99"/>
        <v>681.89566441118677</v>
      </c>
      <c r="CC106" s="2">
        <f t="shared" si="101"/>
        <v>693.75737374324819</v>
      </c>
      <c r="CD106" s="2">
        <f t="shared" si="103"/>
        <v>704.51022975255808</v>
      </c>
      <c r="CE106" s="2">
        <f t="shared" si="105"/>
        <v>714.14059282015137</v>
      </c>
      <c r="CF106" s="2">
        <f t="shared" si="107"/>
        <v>722.6426802844004</v>
      </c>
      <c r="CG106" s="2">
        <f t="shared" si="109"/>
        <v>730.01836382204715</v>
      </c>
      <c r="CH106" s="2">
        <f t="shared" si="111"/>
        <v>736.27693121765185</v>
      </c>
      <c r="CI106" s="2">
        <f t="shared" si="113"/>
        <v>741.43481813810718</v>
      </c>
      <c r="CJ106" s="2">
        <f t="shared" si="115"/>
        <v>745.51531767604399</v>
      </c>
      <c r="CK106" s="2">
        <f t="shared" si="117"/>
        <v>748.54827753614609</v>
      </c>
      <c r="CL106" s="2">
        <f t="shared" si="119"/>
        <v>750.56979734314427</v>
      </c>
      <c r="CM106" s="2">
        <f t="shared" si="121"/>
        <v>751.62194231556919</v>
      </c>
      <c r="CN106" s="2">
        <f t="shared" si="123"/>
        <v>751.75249556056451</v>
      </c>
      <c r="CO106" s="2">
        <f t="shared" si="125"/>
        <v>751.01478159875569</v>
      </c>
      <c r="CP106" s="2">
        <f t="shared" si="127"/>
        <v>749.46761289373137</v>
      </c>
      <c r="CQ106" s="2">
        <f t="shared" si="129"/>
        <v>747.17544975040403</v>
      </c>
      <c r="CR106" s="2">
        <f t="shared" si="131"/>
        <v>744.20895068531354</v>
      </c>
      <c r="CS106" s="2">
        <f t="shared" ref="CS106:CS111" si="133">$CS$104-($CS$104*$A13)</f>
        <v>740.64631845550537</v>
      </c>
      <c r="CT106" s="2">
        <f>$CT$105-($CT$105*$A12)</f>
        <v>736.57662005708642</v>
      </c>
      <c r="CU106" s="14">
        <f>MAX(0,CU$4-SUM($D106:CT106))</f>
        <v>732.11097602420341</v>
      </c>
    </row>
    <row r="107" spans="1:105" x14ac:dyDescent="0.25">
      <c r="A107" s="11">
        <f>lifetimes!E105</f>
        <v>0.99891692148803857</v>
      </c>
      <c r="B107" s="11"/>
      <c r="C107" s="40">
        <f t="shared" si="75"/>
        <v>97</v>
      </c>
      <c r="D107" s="15">
        <f t="shared" si="68"/>
        <v>0.27076962799034732</v>
      </c>
      <c r="E107" s="1">
        <f t="shared" si="69"/>
        <v>0.64602613856538937</v>
      </c>
      <c r="F107" s="1">
        <f t="shared" si="78"/>
        <v>1.1528191948460744</v>
      </c>
      <c r="G107" s="1">
        <f t="shared" si="80"/>
        <v>1.823584210534591</v>
      </c>
      <c r="H107" s="13">
        <f t="shared" si="82"/>
        <v>2.1575661331199854</v>
      </c>
      <c r="I107" s="13">
        <f t="shared" si="84"/>
        <v>2.5457820359821426</v>
      </c>
      <c r="J107" s="16">
        <f t="shared" si="86"/>
        <v>2.9957361750737164</v>
      </c>
      <c r="K107" s="17">
        <f t="shared" si="88"/>
        <v>3.5157471029760927</v>
      </c>
      <c r="L107" s="13">
        <f t="shared" si="90"/>
        <v>4.1150007398429125</v>
      </c>
      <c r="M107" s="12">
        <f t="shared" si="92"/>
        <v>4.8036015831994519</v>
      </c>
      <c r="N107" s="12">
        <f t="shared" si="94"/>
        <v>5.5926210779920211</v>
      </c>
      <c r="O107" s="12">
        <f t="shared" si="96"/>
        <v>6.4941420780947965</v>
      </c>
      <c r="P107" s="3">
        <f t="shared" si="98"/>
        <v>7.5212982483901669</v>
      </c>
      <c r="Q107" s="3">
        <f t="shared" si="100"/>
        <v>8.6883071853760612</v>
      </c>
      <c r="R107" s="3">
        <f t="shared" si="102"/>
        <v>10.010495976917127</v>
      </c>
      <c r="S107" s="3">
        <f t="shared" si="104"/>
        <v>11.504317881195334</v>
      </c>
      <c r="T107" s="3">
        <f t="shared" si="106"/>
        <v>13.187358783992295</v>
      </c>
      <c r="U107" s="3">
        <f t="shared" si="108"/>
        <v>15.07833209490957</v>
      </c>
      <c r="V107" s="3">
        <f t="shared" si="110"/>
        <v>17.19706076952707</v>
      </c>
      <c r="W107" s="2">
        <f t="shared" si="112"/>
        <v>19.564445198016415</v>
      </c>
      <c r="X107" s="2">
        <f t="shared" si="114"/>
        <v>22.202415783196557</v>
      </c>
      <c r="Y107" s="2">
        <f t="shared" si="116"/>
        <v>25.133869143739162</v>
      </c>
      <c r="Z107" s="2">
        <f t="shared" si="118"/>
        <v>28.382587021971858</v>
      </c>
      <c r="AA107" s="2">
        <f t="shared" si="120"/>
        <v>31.97313715058533</v>
      </c>
      <c r="AB107" s="2">
        <f t="shared" si="122"/>
        <v>35.930755537897767</v>
      </c>
      <c r="AC107" s="18">
        <f t="shared" si="124"/>
        <v>40.281209865861229</v>
      </c>
      <c r="AD107" s="2">
        <f t="shared" si="126"/>
        <v>45.050643956484805</v>
      </c>
      <c r="AE107" s="18">
        <f t="shared" si="128"/>
        <v>50.265403547930646</v>
      </c>
      <c r="AF107" s="2">
        <f t="shared" si="130"/>
        <v>55.951843927420668</v>
      </c>
      <c r="AG107" s="2">
        <f t="shared" si="132"/>
        <v>62.136120289827659</v>
      </c>
      <c r="AH107" s="18">
        <f t="shared" ref="AH107:AH111" si="134">$AH$41-($AH$41*$A77)</f>
        <v>68.843962023200902</v>
      </c>
      <c r="AI107" s="18">
        <f t="shared" si="40"/>
        <v>76.100432459719286</v>
      </c>
      <c r="AJ107" s="2">
        <f t="shared" si="41"/>
        <v>83.929675966335594</v>
      </c>
      <c r="AK107" s="2">
        <f t="shared" si="42"/>
        <v>92.354654576937151</v>
      </c>
      <c r="AL107" s="2">
        <f t="shared" si="43"/>
        <v>101.39687668036129</v>
      </c>
      <c r="AM107" s="2">
        <f t="shared" si="44"/>
        <v>111.07612056868516</v>
      </c>
      <c r="AN107" s="2">
        <f t="shared" si="45"/>
        <v>121.41015591139194</v>
      </c>
      <c r="AO107" s="2">
        <f t="shared" si="46"/>
        <v>132.41446644583618</v>
      </c>
      <c r="AP107" s="2">
        <f t="shared" si="47"/>
        <v>144.10197735730185</v>
      </c>
      <c r="AQ107" s="2">
        <f t="shared" si="48"/>
        <v>156.48279095643102</v>
      </c>
      <c r="AR107" s="2">
        <f t="shared" si="49"/>
        <v>169.56393434342374</v>
      </c>
      <c r="AS107" s="2">
        <f t="shared" si="50"/>
        <v>183.34912277276885</v>
      </c>
      <c r="AT107" s="2">
        <f t="shared" si="51"/>
        <v>197.8385423963955</v>
      </c>
      <c r="AU107" s="2">
        <f t="shared" si="52"/>
        <v>213.02865596534298</v>
      </c>
      <c r="AV107" s="2">
        <f t="shared" si="53"/>
        <v>228.91203490916371</v>
      </c>
      <c r="AW107" s="2">
        <f t="shared" si="54"/>
        <v>245.4772209897809</v>
      </c>
      <c r="AX107" s="2">
        <f t="shared" si="55"/>
        <v>262.70862044330454</v>
      </c>
      <c r="AY107" s="2">
        <f t="shared" si="56"/>
        <v>280.58643318406257</v>
      </c>
      <c r="AZ107" s="2">
        <f t="shared" si="57"/>
        <v>299.08661925255535</v>
      </c>
      <c r="BA107" s="2">
        <f t="shared" si="58"/>
        <v>318.1809042511527</v>
      </c>
      <c r="BB107" s="2">
        <f t="shared" si="59"/>
        <v>337.83682503288242</v>
      </c>
      <c r="BC107" s="2">
        <f t="shared" si="60"/>
        <v>358.0178163988885</v>
      </c>
      <c r="BD107" s="2">
        <f t="shared" si="61"/>
        <v>378.68333902701727</v>
      </c>
      <c r="BE107" s="2">
        <f t="shared" si="62"/>
        <v>399.78904830703073</v>
      </c>
      <c r="BF107" s="2">
        <f t="shared" si="63"/>
        <v>421.28700320629378</v>
      </c>
      <c r="BG107" s="2">
        <f t="shared" si="64"/>
        <v>443.1259137442305</v>
      </c>
      <c r="BH107" s="2">
        <f t="shared" si="65"/>
        <v>465.25142512313903</v>
      </c>
      <c r="BI107" s="2">
        <f t="shared" si="66"/>
        <v>487.60643605752637</v>
      </c>
      <c r="BJ107" s="2">
        <f t="shared" si="67"/>
        <v>510.1314483727549</v>
      </c>
      <c r="BK107" s="2">
        <f t="shared" si="70"/>
        <v>532.76494451515669</v>
      </c>
      <c r="BL107" s="157">
        <f t="shared" si="71"/>
        <v>555.44378923743875</v>
      </c>
      <c r="BM107" s="95">
        <f t="shared" si="72"/>
        <v>644.47986650592884</v>
      </c>
      <c r="BN107" s="95">
        <f t="shared" si="73"/>
        <v>632.44442738742259</v>
      </c>
      <c r="BO107" s="95">
        <f t="shared" si="74"/>
        <v>601.98578871079508</v>
      </c>
      <c r="BP107" s="95">
        <f t="shared" si="76"/>
        <v>582.66535243630369</v>
      </c>
      <c r="BQ107" s="95">
        <f t="shared" si="77"/>
        <v>543.73507349473857</v>
      </c>
      <c r="BR107" s="95">
        <f t="shared" si="79"/>
        <v>566.95873434191321</v>
      </c>
      <c r="BS107" s="95">
        <f t="shared" si="81"/>
        <v>589.74580813667376</v>
      </c>
      <c r="BT107" s="95">
        <f t="shared" si="83"/>
        <v>612.00002999414369</v>
      </c>
      <c r="BU107" s="150">
        <f t="shared" si="85"/>
        <v>633.63233207677933</v>
      </c>
      <c r="BV107" s="2">
        <f t="shared" si="87"/>
        <v>575.05976760646138</v>
      </c>
      <c r="BW107" s="2">
        <f t="shared" si="89"/>
        <v>593.24240388926046</v>
      </c>
      <c r="BX107" s="2">
        <f t="shared" si="91"/>
        <v>610.62296136663599</v>
      </c>
      <c r="BY107" s="2">
        <f t="shared" si="93"/>
        <v>627.13281090886915</v>
      </c>
      <c r="BZ107" s="2">
        <f t="shared" si="95"/>
        <v>642.712493482377</v>
      </c>
      <c r="CA107" s="2">
        <f t="shared" si="97"/>
        <v>657.31081000060965</v>
      </c>
      <c r="CB107" s="2">
        <f t="shared" si="99"/>
        <v>670.8846478790631</v>
      </c>
      <c r="CC107" s="2">
        <f t="shared" si="101"/>
        <v>683.39893230815915</v>
      </c>
      <c r="CD107" s="2">
        <f t="shared" si="103"/>
        <v>694.82658521767735</v>
      </c>
      <c r="CE107" s="2">
        <f t="shared" si="105"/>
        <v>705.14845551427584</v>
      </c>
      <c r="CF107" s="2">
        <f t="shared" si="107"/>
        <v>714.35320830735009</v>
      </c>
      <c r="CG107" s="2">
        <f t="shared" si="109"/>
        <v>722.43717039720764</v>
      </c>
      <c r="CH107" s="2">
        <f t="shared" si="111"/>
        <v>729.40413391274683</v>
      </c>
      <c r="CI107" s="2">
        <f t="shared" si="113"/>
        <v>735.26512265376005</v>
      </c>
      <c r="CJ107" s="2">
        <f t="shared" si="115"/>
        <v>740.03812758128174</v>
      </c>
      <c r="CK107" s="2">
        <f t="shared" si="117"/>
        <v>743.74781958454889</v>
      </c>
      <c r="CL107" s="2">
        <f t="shared" si="119"/>
        <v>746.42524953074485</v>
      </c>
      <c r="CM107" s="2">
        <f t="shared" si="121"/>
        <v>748.10754809287982</v>
      </c>
      <c r="CN107" s="2">
        <f t="shared" si="123"/>
        <v>748.83764154899939</v>
      </c>
      <c r="CO107" s="2">
        <f t="shared" si="125"/>
        <v>748.66400570846793</v>
      </c>
      <c r="CP107" s="2">
        <f t="shared" si="127"/>
        <v>747.64049040777297</v>
      </c>
      <c r="CQ107" s="2">
        <f t="shared" si="129"/>
        <v>745.82626605355199</v>
      </c>
      <c r="CR107" s="2">
        <f t="shared" si="131"/>
        <v>743.28598200885006</v>
      </c>
      <c r="CS107" s="2">
        <f t="shared" si="133"/>
        <v>740.09031272602078</v>
      </c>
      <c r="CT107" s="2">
        <f t="shared" ref="CT107:CT111" si="135">$CT$105-($CT$105*$A13)</f>
        <v>736.31729395995876</v>
      </c>
      <c r="CU107" s="2">
        <f>$CU$106-($CU$106*$A12)</f>
        <v>732.05561901615943</v>
      </c>
      <c r="CV107" s="14">
        <f>MAX(0,CV$4-SUM($D107:CU107))</f>
        <v>727.41574953124291</v>
      </c>
    </row>
    <row r="108" spans="1:105" x14ac:dyDescent="0.25">
      <c r="A108" s="11">
        <f>lifetimes!E106</f>
        <v>0.99909461520604903</v>
      </c>
      <c r="B108" s="11"/>
      <c r="C108" s="40">
        <f t="shared" si="75"/>
        <v>98</v>
      </c>
      <c r="D108" s="15">
        <f t="shared" si="68"/>
        <v>0.22634619848773241</v>
      </c>
      <c r="E108" s="1">
        <f t="shared" si="69"/>
        <v>0.54153925598069463</v>
      </c>
      <c r="F108" s="1">
        <f t="shared" si="78"/>
        <v>0.9690392078481409</v>
      </c>
      <c r="G108" s="1">
        <f t="shared" si="80"/>
        <v>1.5370922597946901</v>
      </c>
      <c r="H108" s="13">
        <f t="shared" si="82"/>
        <v>1.823584210534591</v>
      </c>
      <c r="I108" s="13">
        <f t="shared" si="84"/>
        <v>2.1575661331199854</v>
      </c>
      <c r="J108" s="16">
        <f t="shared" si="86"/>
        <v>2.5457820359821426</v>
      </c>
      <c r="K108" s="17">
        <f t="shared" si="88"/>
        <v>2.9957361750737164</v>
      </c>
      <c r="L108" s="13">
        <f t="shared" si="90"/>
        <v>3.5157471029760927</v>
      </c>
      <c r="M108" s="12">
        <f t="shared" si="92"/>
        <v>4.1150007398429125</v>
      </c>
      <c r="N108" s="12">
        <f t="shared" si="94"/>
        <v>4.8036015831994519</v>
      </c>
      <c r="O108" s="12">
        <f t="shared" si="96"/>
        <v>5.5926210779920211</v>
      </c>
      <c r="P108" s="3">
        <f t="shared" si="98"/>
        <v>6.4941420780947965</v>
      </c>
      <c r="Q108" s="3">
        <f t="shared" si="100"/>
        <v>7.5212982483901669</v>
      </c>
      <c r="R108" s="3">
        <f t="shared" si="102"/>
        <v>8.6883071853760612</v>
      </c>
      <c r="S108" s="3">
        <f t="shared" si="104"/>
        <v>10.010495976917127</v>
      </c>
      <c r="T108" s="3">
        <f t="shared" si="106"/>
        <v>11.504317881195334</v>
      </c>
      <c r="U108" s="3">
        <f t="shared" si="108"/>
        <v>13.187358783992295</v>
      </c>
      <c r="V108" s="3">
        <f t="shared" si="110"/>
        <v>15.07833209490957</v>
      </c>
      <c r="W108" s="2">
        <f t="shared" si="112"/>
        <v>17.19706076952707</v>
      </c>
      <c r="X108" s="2">
        <f t="shared" si="114"/>
        <v>19.564445198016415</v>
      </c>
      <c r="Y108" s="2">
        <f t="shared" si="116"/>
        <v>22.202415783196784</v>
      </c>
      <c r="Z108" s="2">
        <f t="shared" si="118"/>
        <v>25.133869143738707</v>
      </c>
      <c r="AA108" s="2">
        <f t="shared" si="120"/>
        <v>28.382587021972085</v>
      </c>
      <c r="AB108" s="2">
        <f t="shared" si="122"/>
        <v>31.97313715058533</v>
      </c>
      <c r="AC108" s="18">
        <f t="shared" si="124"/>
        <v>35.930755537897767</v>
      </c>
      <c r="AD108" s="2">
        <f t="shared" si="126"/>
        <v>40.281209865861229</v>
      </c>
      <c r="AE108" s="18">
        <f t="shared" si="128"/>
        <v>45.050643956484805</v>
      </c>
      <c r="AF108" s="2">
        <f t="shared" si="130"/>
        <v>50.265403547930646</v>
      </c>
      <c r="AG108" s="2">
        <f t="shared" si="132"/>
        <v>55.951843927420668</v>
      </c>
      <c r="AH108" s="18">
        <f t="shared" si="134"/>
        <v>62.136120289827659</v>
      </c>
      <c r="AI108" s="18">
        <f t="shared" ref="AI108:AI111" si="136">$AI$42-($AI$42*$A77)</f>
        <v>68.843962023200334</v>
      </c>
      <c r="AJ108" s="2">
        <f t="shared" si="41"/>
        <v>76.100432459720992</v>
      </c>
      <c r="AK108" s="2">
        <f t="shared" si="42"/>
        <v>83.929675966333775</v>
      </c>
      <c r="AL108" s="2">
        <f t="shared" si="43"/>
        <v>92.354654576938515</v>
      </c>
      <c r="AM108" s="2">
        <f t="shared" si="44"/>
        <v>101.39687668035981</v>
      </c>
      <c r="AN108" s="2">
        <f t="shared" si="45"/>
        <v>111.07612056868595</v>
      </c>
      <c r="AO108" s="2">
        <f t="shared" si="46"/>
        <v>121.41015591139194</v>
      </c>
      <c r="AP108" s="2">
        <f t="shared" si="47"/>
        <v>132.41446644583618</v>
      </c>
      <c r="AQ108" s="2">
        <f t="shared" si="48"/>
        <v>144.10197735730185</v>
      </c>
      <c r="AR108" s="2">
        <f t="shared" si="49"/>
        <v>156.48279095642931</v>
      </c>
      <c r="AS108" s="2">
        <f t="shared" si="50"/>
        <v>169.56393434342681</v>
      </c>
      <c r="AT108" s="2">
        <f t="shared" si="51"/>
        <v>183.34912277276749</v>
      </c>
      <c r="AU108" s="2">
        <f t="shared" si="52"/>
        <v>197.83854239639697</v>
      </c>
      <c r="AV108" s="2">
        <f t="shared" si="53"/>
        <v>213.02865596533832</v>
      </c>
      <c r="AW108" s="2">
        <f t="shared" si="54"/>
        <v>228.9120349091703</v>
      </c>
      <c r="AX108" s="2">
        <f t="shared" si="55"/>
        <v>245.47722098977556</v>
      </c>
      <c r="AY108" s="2">
        <f t="shared" si="56"/>
        <v>262.70862044330647</v>
      </c>
      <c r="AZ108" s="2">
        <f t="shared" si="57"/>
        <v>280.58643318406462</v>
      </c>
      <c r="BA108" s="2">
        <f t="shared" si="58"/>
        <v>299.08661925255319</v>
      </c>
      <c r="BB108" s="2">
        <f t="shared" si="59"/>
        <v>318.18090425115042</v>
      </c>
      <c r="BC108" s="2">
        <f t="shared" si="60"/>
        <v>337.83682503288742</v>
      </c>
      <c r="BD108" s="2">
        <f t="shared" si="61"/>
        <v>358.01781639888588</v>
      </c>
      <c r="BE108" s="2">
        <f t="shared" si="62"/>
        <v>378.68333902701727</v>
      </c>
      <c r="BF108" s="2">
        <f t="shared" si="63"/>
        <v>399.78904830703073</v>
      </c>
      <c r="BG108" s="2">
        <f t="shared" si="64"/>
        <v>421.28700320629378</v>
      </c>
      <c r="BH108" s="2">
        <f t="shared" si="65"/>
        <v>443.1259137442305</v>
      </c>
      <c r="BI108" s="2">
        <f t="shared" si="66"/>
        <v>465.25142512313903</v>
      </c>
      <c r="BJ108" s="2">
        <f t="shared" si="67"/>
        <v>487.60643605752284</v>
      </c>
      <c r="BK108" s="2">
        <f t="shared" si="70"/>
        <v>510.13144837276229</v>
      </c>
      <c r="BL108" s="157">
        <f t="shared" si="71"/>
        <v>532.76494451515669</v>
      </c>
      <c r="BM108" s="95">
        <f t="shared" si="72"/>
        <v>619.21826349110302</v>
      </c>
      <c r="BN108" s="95">
        <f t="shared" si="73"/>
        <v>608.67478969164563</v>
      </c>
      <c r="BO108" s="95">
        <f t="shared" si="74"/>
        <v>580.31960228975674</v>
      </c>
      <c r="BP108" s="95">
        <f t="shared" si="76"/>
        <v>562.61021632948598</v>
      </c>
      <c r="BQ108" s="95">
        <f t="shared" si="77"/>
        <v>525.86272158252814</v>
      </c>
      <c r="BR108" s="95">
        <f t="shared" si="79"/>
        <v>549.18938165601958</v>
      </c>
      <c r="BS108" s="95">
        <f t="shared" si="81"/>
        <v>572.15017933580907</v>
      </c>
      <c r="BT108" s="95">
        <f t="shared" si="83"/>
        <v>594.64774394349411</v>
      </c>
      <c r="BU108" s="150">
        <f t="shared" si="85"/>
        <v>616.59114429614897</v>
      </c>
      <c r="BV108" s="2">
        <f t="shared" si="87"/>
        <v>560.41895467758582</v>
      </c>
      <c r="BW108" s="2">
        <f t="shared" si="89"/>
        <v>578.97516134843647</v>
      </c>
      <c r="BX108" s="2">
        <f t="shared" si="91"/>
        <v>596.78321181599426</v>
      </c>
      <c r="BY108" s="2">
        <f t="shared" si="93"/>
        <v>613.77086293129469</v>
      </c>
      <c r="BZ108" s="2">
        <f t="shared" si="95"/>
        <v>629.8745496020415</v>
      </c>
      <c r="CA108" s="2">
        <f t="shared" si="97"/>
        <v>645.03857038871445</v>
      </c>
      <c r="CB108" s="2">
        <f t="shared" si="99"/>
        <v>659.2149868844042</v>
      </c>
      <c r="CC108" s="2">
        <f t="shared" si="101"/>
        <v>672.36364152334602</v>
      </c>
      <c r="CD108" s="2">
        <f t="shared" si="103"/>
        <v>684.45217946298794</v>
      </c>
      <c r="CE108" s="2">
        <f t="shared" si="105"/>
        <v>695.45603842912044</v>
      </c>
      <c r="CF108" s="2">
        <f t="shared" si="107"/>
        <v>705.35839384284009</v>
      </c>
      <c r="CG108" s="2">
        <f t="shared" si="109"/>
        <v>714.15005583482071</v>
      </c>
      <c r="CH108" s="2">
        <f t="shared" si="111"/>
        <v>721.82931922573164</v>
      </c>
      <c r="CI108" s="2">
        <f t="shared" si="113"/>
        <v>728.40177010377829</v>
      </c>
      <c r="CJ108" s="2">
        <f t="shared" si="115"/>
        <v>733.88005436663468</v>
      </c>
      <c r="CK108" s="2">
        <f t="shared" si="117"/>
        <v>738.28361503523377</v>
      </c>
      <c r="CL108" s="2">
        <f t="shared" si="119"/>
        <v>741.63840660836604</v>
      </c>
      <c r="CM108" s="2">
        <f t="shared" si="121"/>
        <v>743.97659649735454</v>
      </c>
      <c r="CN108" s="2">
        <f t="shared" si="123"/>
        <v>745.33626601293622</v>
      </c>
      <c r="CO108" s="2">
        <f t="shared" si="125"/>
        <v>745.7611270439595</v>
      </c>
      <c r="CP108" s="2">
        <f t="shared" si="127"/>
        <v>745.30027649652061</v>
      </c>
      <c r="CQ108" s="2">
        <f t="shared" si="129"/>
        <v>744.00802078466927</v>
      </c>
      <c r="CR108" s="2">
        <f t="shared" si="131"/>
        <v>741.94382157068264</v>
      </c>
      <c r="CS108" s="2">
        <f t="shared" si="133"/>
        <v>739.1724519884267</v>
      </c>
      <c r="CT108" s="2">
        <f t="shared" si="135"/>
        <v>735.76453804399864</v>
      </c>
      <c r="CU108" s="2">
        <f t="shared" ref="CU108:CU111" si="137">$CU$106-($CU$106*$A13)</f>
        <v>731.79788462520753</v>
      </c>
      <c r="CV108" s="2">
        <f>$CV$107-($CV$107*$A12)</f>
        <v>727.36074754272363</v>
      </c>
      <c r="CW108" s="14">
        <f>MAX(0,CW$4-SUM($D108:CV108))</f>
        <v>722.56286425255894</v>
      </c>
    </row>
    <row r="109" spans="1:105" x14ac:dyDescent="0.25">
      <c r="A109" s="11">
        <f>lifetimes!E107</f>
        <v>0.99924526656923918</v>
      </c>
      <c r="B109" s="11"/>
      <c r="C109" s="40">
        <f t="shared" si="75"/>
        <v>99</v>
      </c>
      <c r="D109" s="15">
        <f t="shared" si="68"/>
        <v>0.18868335769019495</v>
      </c>
      <c r="E109" s="1">
        <f t="shared" si="69"/>
        <v>0.45269239697546482</v>
      </c>
      <c r="F109" s="1">
        <f t="shared" si="78"/>
        <v>0.81230888397112722</v>
      </c>
      <c r="G109" s="1">
        <f t="shared" si="80"/>
        <v>1.2920522771307787</v>
      </c>
      <c r="H109" s="13">
        <f t="shared" si="82"/>
        <v>1.5370922597946901</v>
      </c>
      <c r="I109" s="13">
        <f t="shared" si="84"/>
        <v>1.823584210534591</v>
      </c>
      <c r="J109" s="16">
        <f t="shared" si="86"/>
        <v>2.1575661331199854</v>
      </c>
      <c r="K109" s="17">
        <f t="shared" si="88"/>
        <v>2.5457820359821426</v>
      </c>
      <c r="L109" s="13">
        <f t="shared" si="90"/>
        <v>2.9957361750737164</v>
      </c>
      <c r="M109" s="12">
        <f t="shared" si="92"/>
        <v>3.5157471029760927</v>
      </c>
      <c r="N109" s="12">
        <f t="shared" si="94"/>
        <v>4.1150007398429125</v>
      </c>
      <c r="O109" s="12">
        <f t="shared" si="96"/>
        <v>4.8036015831994519</v>
      </c>
      <c r="P109" s="3">
        <f t="shared" si="98"/>
        <v>5.5926210779920211</v>
      </c>
      <c r="Q109" s="3">
        <f t="shared" si="100"/>
        <v>6.4941420780947965</v>
      </c>
      <c r="R109" s="3">
        <f t="shared" si="102"/>
        <v>7.5212982483901669</v>
      </c>
      <c r="S109" s="3">
        <f t="shared" si="104"/>
        <v>8.6883071853760612</v>
      </c>
      <c r="T109" s="3">
        <f t="shared" si="106"/>
        <v>10.010495976917127</v>
      </c>
      <c r="U109" s="3">
        <f t="shared" si="108"/>
        <v>11.504317881195334</v>
      </c>
      <c r="V109" s="3">
        <f t="shared" si="110"/>
        <v>13.187358783992295</v>
      </c>
      <c r="W109" s="2">
        <f t="shared" si="112"/>
        <v>15.07833209490957</v>
      </c>
      <c r="X109" s="2">
        <f t="shared" si="114"/>
        <v>17.19706076952707</v>
      </c>
      <c r="Y109" s="2">
        <f t="shared" si="116"/>
        <v>19.564445198016529</v>
      </c>
      <c r="Z109" s="2">
        <f t="shared" si="118"/>
        <v>22.202415783196443</v>
      </c>
      <c r="AA109" s="2">
        <f t="shared" si="120"/>
        <v>25.133869143738934</v>
      </c>
      <c r="AB109" s="2">
        <f t="shared" si="122"/>
        <v>28.382587021972085</v>
      </c>
      <c r="AC109" s="18">
        <f t="shared" si="124"/>
        <v>31.97313715058533</v>
      </c>
      <c r="AD109" s="2">
        <f t="shared" si="126"/>
        <v>35.930755537897767</v>
      </c>
      <c r="AE109" s="18">
        <f t="shared" si="128"/>
        <v>40.281209865861229</v>
      </c>
      <c r="AF109" s="2">
        <f t="shared" si="130"/>
        <v>45.050643956484805</v>
      </c>
      <c r="AG109" s="2">
        <f t="shared" si="132"/>
        <v>50.265403547930646</v>
      </c>
      <c r="AH109" s="18">
        <f t="shared" si="134"/>
        <v>55.951843927420668</v>
      </c>
      <c r="AI109" s="18">
        <f t="shared" si="136"/>
        <v>62.136120289827204</v>
      </c>
      <c r="AJ109" s="2">
        <f t="shared" ref="AJ109:AJ111" si="138">$AJ$43-($AJ$43*$A77)</f>
        <v>68.843962023201811</v>
      </c>
      <c r="AK109" s="2">
        <f t="shared" si="42"/>
        <v>76.100432459719286</v>
      </c>
      <c r="AL109" s="2">
        <f t="shared" si="43"/>
        <v>83.929675966335026</v>
      </c>
      <c r="AM109" s="2">
        <f t="shared" si="44"/>
        <v>92.354654576937151</v>
      </c>
      <c r="AN109" s="2">
        <f t="shared" si="45"/>
        <v>101.39687668036061</v>
      </c>
      <c r="AO109" s="2">
        <f t="shared" si="46"/>
        <v>111.07612056868595</v>
      </c>
      <c r="AP109" s="2">
        <f t="shared" si="47"/>
        <v>121.41015591139194</v>
      </c>
      <c r="AQ109" s="2">
        <f t="shared" si="48"/>
        <v>132.41446644583618</v>
      </c>
      <c r="AR109" s="2">
        <f t="shared" si="49"/>
        <v>144.10197735730037</v>
      </c>
      <c r="AS109" s="2">
        <f t="shared" si="50"/>
        <v>156.48279095643215</v>
      </c>
      <c r="AT109" s="2">
        <f t="shared" si="51"/>
        <v>169.56393434342556</v>
      </c>
      <c r="AU109" s="2">
        <f t="shared" si="52"/>
        <v>183.34912277276885</v>
      </c>
      <c r="AV109" s="2">
        <f t="shared" si="53"/>
        <v>197.83854239639265</v>
      </c>
      <c r="AW109" s="2">
        <f t="shared" si="54"/>
        <v>213.02865596534446</v>
      </c>
      <c r="AX109" s="2">
        <f t="shared" si="55"/>
        <v>228.9120349091653</v>
      </c>
      <c r="AY109" s="2">
        <f t="shared" si="56"/>
        <v>245.47722098977727</v>
      </c>
      <c r="AZ109" s="2">
        <f t="shared" si="57"/>
        <v>262.7086204433084</v>
      </c>
      <c r="BA109" s="2">
        <f t="shared" si="58"/>
        <v>280.58643318406257</v>
      </c>
      <c r="BB109" s="2">
        <f t="shared" si="59"/>
        <v>299.08661925255103</v>
      </c>
      <c r="BC109" s="2">
        <f t="shared" si="60"/>
        <v>318.18090425115508</v>
      </c>
      <c r="BD109" s="2">
        <f t="shared" si="61"/>
        <v>337.83682503288492</v>
      </c>
      <c r="BE109" s="2">
        <f t="shared" si="62"/>
        <v>358.01781639888588</v>
      </c>
      <c r="BF109" s="2">
        <f t="shared" si="63"/>
        <v>378.68333902701727</v>
      </c>
      <c r="BG109" s="2">
        <f t="shared" si="64"/>
        <v>399.78904830703073</v>
      </c>
      <c r="BH109" s="2">
        <f t="shared" si="65"/>
        <v>421.28700320629378</v>
      </c>
      <c r="BI109" s="2">
        <f t="shared" si="66"/>
        <v>443.1259137442305</v>
      </c>
      <c r="BJ109" s="2">
        <f t="shared" si="67"/>
        <v>465.25142512313562</v>
      </c>
      <c r="BK109" s="2">
        <f t="shared" si="70"/>
        <v>487.60643605753</v>
      </c>
      <c r="BL109" s="157">
        <f t="shared" si="71"/>
        <v>510.13144837276229</v>
      </c>
      <c r="BM109" s="95">
        <f t="shared" si="72"/>
        <v>593.93549839583488</v>
      </c>
      <c r="BN109" s="95">
        <f t="shared" si="73"/>
        <v>584.81663414415721</v>
      </c>
      <c r="BO109" s="95">
        <f t="shared" si="74"/>
        <v>558.50901135583592</v>
      </c>
      <c r="BP109" s="95">
        <f t="shared" si="76"/>
        <v>542.36120371495156</v>
      </c>
      <c r="BQ109" s="95">
        <f t="shared" si="77"/>
        <v>507.76271201315507</v>
      </c>
      <c r="BR109" s="95">
        <f t="shared" si="79"/>
        <v>531.13774884094323</v>
      </c>
      <c r="BS109" s="95">
        <f t="shared" si="81"/>
        <v>554.21811883458747</v>
      </c>
      <c r="BT109" s="95">
        <f t="shared" si="83"/>
        <v>576.90586121140609</v>
      </c>
      <c r="BU109" s="150">
        <f t="shared" si="85"/>
        <v>599.10868451223928</v>
      </c>
      <c r="BV109" s="2">
        <f t="shared" si="87"/>
        <v>545.34679980319083</v>
      </c>
      <c r="BW109" s="2">
        <f t="shared" si="89"/>
        <v>564.23466391623037</v>
      </c>
      <c r="BX109" s="2">
        <f t="shared" si="91"/>
        <v>582.4308142607108</v>
      </c>
      <c r="BY109" s="2">
        <f t="shared" si="93"/>
        <v>599.85976629411789</v>
      </c>
      <c r="BZ109" s="2">
        <f t="shared" si="95"/>
        <v>616.45418501932522</v>
      </c>
      <c r="CA109" s="2">
        <f t="shared" si="97"/>
        <v>632.15416398417449</v>
      </c>
      <c r="CB109" s="2">
        <f t="shared" si="99"/>
        <v>646.90719557516013</v>
      </c>
      <c r="CC109" s="2">
        <f t="shared" si="101"/>
        <v>660.66825426636092</v>
      </c>
      <c r="CD109" s="2">
        <f t="shared" si="103"/>
        <v>673.39988120556632</v>
      </c>
      <c r="CE109" s="2">
        <f t="shared" si="105"/>
        <v>685.07223435381684</v>
      </c>
      <c r="CF109" s="2">
        <f t="shared" si="107"/>
        <v>695.66309111023463</v>
      </c>
      <c r="CG109" s="2">
        <f t="shared" si="109"/>
        <v>705.15779937491834</v>
      </c>
      <c r="CH109" s="2">
        <f t="shared" si="111"/>
        <v>713.54917735592107</v>
      </c>
      <c r="CI109" s="2">
        <f t="shared" si="113"/>
        <v>720.8373648999958</v>
      </c>
      <c r="CJ109" s="2">
        <f t="shared" si="115"/>
        <v>727.02963077474897</v>
      </c>
      <c r="CK109" s="2">
        <f t="shared" si="117"/>
        <v>732.14014163147738</v>
      </c>
      <c r="CL109" s="2">
        <f t="shared" si="119"/>
        <v>736.18969960227366</v>
      </c>
      <c r="CM109" s="2">
        <f t="shared" si="121"/>
        <v>739.20545684526235</v>
      </c>
      <c r="CN109" s="2">
        <f t="shared" si="123"/>
        <v>741.22061707297019</v>
      </c>
      <c r="CO109" s="2">
        <f t="shared" si="125"/>
        <v>742.27413651210361</v>
      </c>
      <c r="CP109" s="2">
        <f t="shared" si="127"/>
        <v>742.41044039541589</v>
      </c>
      <c r="CQ109" s="2">
        <f t="shared" si="129"/>
        <v>741.67917698519295</v>
      </c>
      <c r="CR109" s="2">
        <f t="shared" si="131"/>
        <v>740.13504128933653</v>
      </c>
      <c r="CS109" s="2">
        <f t="shared" si="133"/>
        <v>737.83771940089582</v>
      </c>
      <c r="CT109" s="2">
        <f t="shared" si="135"/>
        <v>734.85204213644226</v>
      </c>
      <c r="CU109" s="2">
        <f t="shared" si="137"/>
        <v>731.24852144532326</v>
      </c>
      <c r="CV109" s="2">
        <f t="shared" ref="CV109:CV111" si="139">$CV$107-($CV$107*$A13)</f>
        <v>727.10466607240835</v>
      </c>
      <c r="CW109" s="2">
        <f>$CW$108-($CW$108*$A12)</f>
        <v>722.50822920459677</v>
      </c>
      <c r="CX109" s="14">
        <f>MAX(0,CX$4-SUM($D109:CW109))</f>
        <v>717.56815800677577</v>
      </c>
    </row>
    <row r="110" spans="1:105" x14ac:dyDescent="0.25">
      <c r="A110" s="11">
        <f>lifetimes!E108</f>
        <v>0.99937261392189602</v>
      </c>
      <c r="B110" s="11"/>
      <c r="C110" s="40">
        <f t="shared" si="75"/>
        <v>100</v>
      </c>
      <c r="D110" s="15">
        <f t="shared" si="68"/>
        <v>0.15684651952599893</v>
      </c>
      <c r="E110" s="1">
        <f t="shared" si="69"/>
        <v>0.37736671538038991</v>
      </c>
      <c r="F110" s="1">
        <f t="shared" si="78"/>
        <v>0.67903859546322565</v>
      </c>
      <c r="G110" s="1">
        <f t="shared" si="80"/>
        <v>1.0830785119613893</v>
      </c>
      <c r="H110" s="13">
        <f t="shared" si="82"/>
        <v>1.2920522771307787</v>
      </c>
      <c r="I110" s="13">
        <f t="shared" si="84"/>
        <v>1.5370922597946901</v>
      </c>
      <c r="J110" s="16">
        <f t="shared" si="86"/>
        <v>1.823584210534591</v>
      </c>
      <c r="K110" s="17">
        <f t="shared" si="88"/>
        <v>2.1575661331199854</v>
      </c>
      <c r="L110" s="13">
        <f t="shared" si="90"/>
        <v>2.5457820359821426</v>
      </c>
      <c r="M110" s="12">
        <f t="shared" si="92"/>
        <v>2.9957361750737164</v>
      </c>
      <c r="N110" s="12">
        <f t="shared" si="94"/>
        <v>3.5157471029760927</v>
      </c>
      <c r="O110" s="12">
        <f t="shared" si="96"/>
        <v>4.1150007398429125</v>
      </c>
      <c r="P110" s="3">
        <f t="shared" si="98"/>
        <v>4.8036015831994519</v>
      </c>
      <c r="Q110" s="3">
        <f t="shared" si="100"/>
        <v>5.5926210779920211</v>
      </c>
      <c r="R110" s="3">
        <f t="shared" si="102"/>
        <v>6.4941420780947965</v>
      </c>
      <c r="S110" s="3">
        <f t="shared" si="104"/>
        <v>7.5212982483901669</v>
      </c>
      <c r="T110" s="3">
        <f t="shared" si="106"/>
        <v>8.6883071853760612</v>
      </c>
      <c r="U110" s="3">
        <f t="shared" si="108"/>
        <v>10.010495976917127</v>
      </c>
      <c r="V110" s="3">
        <f t="shared" si="110"/>
        <v>11.504317881195334</v>
      </c>
      <c r="W110" s="2">
        <f t="shared" si="112"/>
        <v>13.187358783992295</v>
      </c>
      <c r="X110" s="2">
        <f t="shared" si="114"/>
        <v>15.07833209490957</v>
      </c>
      <c r="Y110" s="2">
        <f t="shared" si="116"/>
        <v>17.197060769527184</v>
      </c>
      <c r="Z110" s="2">
        <f t="shared" si="118"/>
        <v>19.564445198016188</v>
      </c>
      <c r="AA110" s="2">
        <f t="shared" si="120"/>
        <v>22.202415783196557</v>
      </c>
      <c r="AB110" s="2">
        <f t="shared" si="122"/>
        <v>25.133869143738934</v>
      </c>
      <c r="AC110" s="18">
        <f t="shared" si="124"/>
        <v>28.382587021972085</v>
      </c>
      <c r="AD110" s="2">
        <f t="shared" si="126"/>
        <v>31.97313715058533</v>
      </c>
      <c r="AE110" s="18">
        <f t="shared" si="128"/>
        <v>35.930755537897767</v>
      </c>
      <c r="AF110" s="2">
        <f t="shared" si="130"/>
        <v>40.281209865861229</v>
      </c>
      <c r="AG110" s="2">
        <f t="shared" si="132"/>
        <v>45.050643956484805</v>
      </c>
      <c r="AH110" s="18">
        <f t="shared" si="134"/>
        <v>50.265403547930646</v>
      </c>
      <c r="AI110" s="18">
        <f t="shared" si="136"/>
        <v>55.951843927420327</v>
      </c>
      <c r="AJ110" s="2">
        <f t="shared" si="138"/>
        <v>62.136120289828568</v>
      </c>
      <c r="AK110" s="2">
        <f t="shared" ref="AK110:AK111" si="140">$AK$44-($AK$44*$A77)</f>
        <v>68.843962023200334</v>
      </c>
      <c r="AL110" s="2">
        <f t="shared" si="43"/>
        <v>76.100432459720423</v>
      </c>
      <c r="AM110" s="2">
        <f t="shared" si="44"/>
        <v>83.929675966333775</v>
      </c>
      <c r="AN110" s="2">
        <f t="shared" si="45"/>
        <v>92.354654576937833</v>
      </c>
      <c r="AO110" s="2">
        <f t="shared" si="46"/>
        <v>101.39687668036061</v>
      </c>
      <c r="AP110" s="2">
        <f t="shared" si="47"/>
        <v>111.07612056868595</v>
      </c>
      <c r="AQ110" s="2">
        <f t="shared" si="48"/>
        <v>121.41015591139194</v>
      </c>
      <c r="AR110" s="2">
        <f t="shared" si="49"/>
        <v>132.41446644583482</v>
      </c>
      <c r="AS110" s="2">
        <f t="shared" si="50"/>
        <v>144.10197735730299</v>
      </c>
      <c r="AT110" s="2">
        <f t="shared" si="51"/>
        <v>156.48279095643102</v>
      </c>
      <c r="AU110" s="2">
        <f t="shared" si="52"/>
        <v>169.56393434342681</v>
      </c>
      <c r="AV110" s="2">
        <f t="shared" si="53"/>
        <v>183.34912277276487</v>
      </c>
      <c r="AW110" s="2">
        <f t="shared" si="54"/>
        <v>197.83854239639845</v>
      </c>
      <c r="AX110" s="2">
        <f t="shared" si="55"/>
        <v>213.02865596533979</v>
      </c>
      <c r="AY110" s="2">
        <f t="shared" si="56"/>
        <v>228.91203490916701</v>
      </c>
      <c r="AZ110" s="2">
        <f t="shared" si="57"/>
        <v>245.47722098977908</v>
      </c>
      <c r="BA110" s="2">
        <f t="shared" si="58"/>
        <v>262.70862044330647</v>
      </c>
      <c r="BB110" s="2">
        <f t="shared" si="59"/>
        <v>280.58643318406052</v>
      </c>
      <c r="BC110" s="2">
        <f t="shared" si="60"/>
        <v>299.08661925255535</v>
      </c>
      <c r="BD110" s="2">
        <f t="shared" si="61"/>
        <v>318.1809042511527</v>
      </c>
      <c r="BE110" s="2">
        <f t="shared" si="62"/>
        <v>337.83682503288492</v>
      </c>
      <c r="BF110" s="2">
        <f t="shared" si="63"/>
        <v>358.01781639888588</v>
      </c>
      <c r="BG110" s="2">
        <f t="shared" si="64"/>
        <v>378.68333902701727</v>
      </c>
      <c r="BH110" s="2">
        <f t="shared" si="65"/>
        <v>399.78904830703073</v>
      </c>
      <c r="BI110" s="2">
        <f t="shared" si="66"/>
        <v>421.28700320629378</v>
      </c>
      <c r="BJ110" s="2">
        <f t="shared" si="67"/>
        <v>443.12591374422732</v>
      </c>
      <c r="BK110" s="2">
        <f t="shared" si="70"/>
        <v>465.25142512314233</v>
      </c>
      <c r="BL110" s="157">
        <f t="shared" si="71"/>
        <v>487.60643605753</v>
      </c>
      <c r="BM110" s="95">
        <f t="shared" si="72"/>
        <v>568.70328867526678</v>
      </c>
      <c r="BN110" s="95">
        <f t="shared" si="73"/>
        <v>560.93849220837023</v>
      </c>
      <c r="BO110" s="95">
        <f t="shared" si="74"/>
        <v>536.61719803734456</v>
      </c>
      <c r="BP110" s="95">
        <f t="shared" si="76"/>
        <v>521.97723201042629</v>
      </c>
      <c r="BQ110" s="95">
        <f t="shared" si="77"/>
        <v>489.48772648618905</v>
      </c>
      <c r="BR110" s="95">
        <f t="shared" si="79"/>
        <v>512.8561746921896</v>
      </c>
      <c r="BS110" s="95">
        <f t="shared" si="81"/>
        <v>536.00119346269344</v>
      </c>
      <c r="BT110" s="95">
        <f t="shared" si="83"/>
        <v>558.82475037655206</v>
      </c>
      <c r="BU110" s="150">
        <f t="shared" si="85"/>
        <v>581.23370536256357</v>
      </c>
      <c r="BV110" s="2">
        <f t="shared" si="87"/>
        <v>529.88435992866687</v>
      </c>
      <c r="BW110" s="2">
        <f t="shared" si="89"/>
        <v>549.05988767237523</v>
      </c>
      <c r="BX110" s="2">
        <f t="shared" si="91"/>
        <v>567.60233715980644</v>
      </c>
      <c r="BY110" s="2">
        <f t="shared" si="93"/>
        <v>585.43337883413153</v>
      </c>
      <c r="BZ110" s="2">
        <f t="shared" si="95"/>
        <v>602.48227097433448</v>
      </c>
      <c r="CA110" s="2">
        <f t="shared" si="97"/>
        <v>618.68522900575726</v>
      </c>
      <c r="CB110" s="2">
        <f t="shared" si="99"/>
        <v>633.98546407499771</v>
      </c>
      <c r="CC110" s="2">
        <f t="shared" si="101"/>
        <v>648.33332990946224</v>
      </c>
      <c r="CD110" s="2">
        <f t="shared" si="103"/>
        <v>661.68646914232136</v>
      </c>
      <c r="CE110" s="2">
        <f t="shared" si="105"/>
        <v>674.00992366339403</v>
      </c>
      <c r="CF110" s="2">
        <f t="shared" si="107"/>
        <v>685.27619554624562</v>
      </c>
      <c r="CG110" s="2">
        <f t="shared" si="109"/>
        <v>695.46525385639018</v>
      </c>
      <c r="CH110" s="2">
        <f t="shared" si="111"/>
        <v>704.56448688770263</v>
      </c>
      <c r="CI110" s="2">
        <f t="shared" si="113"/>
        <v>712.5686017901312</v>
      </c>
      <c r="CJ110" s="2">
        <f t="shared" si="115"/>
        <v>719.47947514902478</v>
      </c>
      <c r="CK110" s="2">
        <f t="shared" si="117"/>
        <v>725.30595930296693</v>
      </c>
      <c r="CL110" s="2">
        <f t="shared" si="119"/>
        <v>730.06365027987317</v>
      </c>
      <c r="CM110" s="2">
        <f t="shared" si="121"/>
        <v>733.77462435901907</v>
      </c>
      <c r="CN110" s="2">
        <f t="shared" si="123"/>
        <v>736.46715158263783</v>
      </c>
      <c r="CO110" s="2">
        <f t="shared" si="125"/>
        <v>738.17539624894391</v>
      </c>
      <c r="CP110" s="2">
        <f t="shared" si="127"/>
        <v>738.93911682741077</v>
      </c>
      <c r="CQ110" s="2">
        <f t="shared" si="129"/>
        <v>738.80338137813283</v>
      </c>
      <c r="CR110" s="2">
        <f t="shared" si="131"/>
        <v>737.8183204294404</v>
      </c>
      <c r="CS110" s="2">
        <f t="shared" si="133"/>
        <v>736.03894936078632</v>
      </c>
      <c r="CT110" s="2">
        <f t="shared" si="135"/>
        <v>733.52511096494823</v>
      </c>
      <c r="CU110" s="2">
        <f t="shared" si="137"/>
        <v>730.34162630601759</v>
      </c>
      <c r="CV110" s="2">
        <f t="shared" si="139"/>
        <v>726.55882610777542</v>
      </c>
      <c r="CW110" s="2">
        <f t="shared" ref="CW110:CW111" si="141">$CW$108-($CW$108*$A13)</f>
        <v>722.25385615755692</v>
      </c>
      <c r="CX110" s="2">
        <f>$CX$109-($CX$109*$A12)</f>
        <v>717.51390062286021</v>
      </c>
      <c r="CY110" s="14">
        <f>MAX(0,CY$4-SUM($D110:CX110))</f>
        <v>712.44704965240817</v>
      </c>
    </row>
    <row r="111" spans="1:105" x14ac:dyDescent="0.25">
      <c r="A111" s="11">
        <f>lifetimes!E109</f>
        <v>0.99947994310125599</v>
      </c>
      <c r="B111" s="11"/>
      <c r="C111" s="40">
        <f t="shared" si="75"/>
        <v>101</v>
      </c>
      <c r="D111" s="15">
        <f t="shared" si="68"/>
        <v>0.13001422468599344</v>
      </c>
      <c r="E111" s="1">
        <f t="shared" si="69"/>
        <v>0.31369303905199786</v>
      </c>
      <c r="F111" s="1">
        <f t="shared" si="78"/>
        <v>0.5660500730706417</v>
      </c>
      <c r="G111" s="1">
        <f t="shared" si="80"/>
        <v>0.90538479395092963</v>
      </c>
      <c r="H111" s="13">
        <f t="shared" si="82"/>
        <v>1.0830785119613893</v>
      </c>
      <c r="I111" s="13">
        <f t="shared" si="84"/>
        <v>1.2920522771307787</v>
      </c>
      <c r="J111" s="16">
        <f t="shared" si="86"/>
        <v>1.5370922597946901</v>
      </c>
      <c r="K111" s="17">
        <f t="shared" si="88"/>
        <v>1.823584210534591</v>
      </c>
      <c r="L111" s="13">
        <f t="shared" si="90"/>
        <v>2.1575661331199854</v>
      </c>
      <c r="M111" s="12">
        <f t="shared" si="92"/>
        <v>2.5457820359821426</v>
      </c>
      <c r="N111" s="12">
        <f t="shared" si="94"/>
        <v>2.9957361750737164</v>
      </c>
      <c r="O111" s="12">
        <f t="shared" si="96"/>
        <v>3.5157471029760927</v>
      </c>
      <c r="P111" s="3">
        <f t="shared" si="98"/>
        <v>4.1150007398429125</v>
      </c>
      <c r="Q111" s="3">
        <f t="shared" si="100"/>
        <v>4.8036015831994519</v>
      </c>
      <c r="R111" s="3">
        <f t="shared" si="102"/>
        <v>5.5926210779920211</v>
      </c>
      <c r="S111" s="3">
        <f t="shared" si="104"/>
        <v>6.4941420780947965</v>
      </c>
      <c r="T111" s="3">
        <f t="shared" si="106"/>
        <v>7.5212982483901669</v>
      </c>
      <c r="U111" s="3">
        <f t="shared" si="108"/>
        <v>8.6883071853760612</v>
      </c>
      <c r="V111" s="3">
        <f t="shared" si="110"/>
        <v>10.010495976917127</v>
      </c>
      <c r="W111" s="2">
        <f t="shared" si="112"/>
        <v>11.504317881195334</v>
      </c>
      <c r="X111" s="2">
        <f t="shared" si="114"/>
        <v>13.187358783992295</v>
      </c>
      <c r="Y111" s="2">
        <f t="shared" si="116"/>
        <v>15.078332094909683</v>
      </c>
      <c r="Z111" s="2">
        <f t="shared" si="118"/>
        <v>17.197060769526956</v>
      </c>
      <c r="AA111" s="2">
        <f t="shared" si="120"/>
        <v>19.564445198016415</v>
      </c>
      <c r="AB111" s="2">
        <f t="shared" si="122"/>
        <v>22.202415783196557</v>
      </c>
      <c r="AC111" s="18">
        <f t="shared" si="124"/>
        <v>25.133869143738934</v>
      </c>
      <c r="AD111" s="2">
        <f t="shared" si="126"/>
        <v>28.382587021972085</v>
      </c>
      <c r="AE111" s="18">
        <f t="shared" si="128"/>
        <v>31.97313715058533</v>
      </c>
      <c r="AF111" s="2">
        <f t="shared" si="130"/>
        <v>35.930755537897767</v>
      </c>
      <c r="AG111" s="2">
        <f t="shared" si="132"/>
        <v>40.281209865861229</v>
      </c>
      <c r="AH111" s="18">
        <f t="shared" si="134"/>
        <v>45.050643956484805</v>
      </c>
      <c r="AI111" s="18">
        <f t="shared" si="136"/>
        <v>50.265403547930305</v>
      </c>
      <c r="AJ111" s="2">
        <f t="shared" si="138"/>
        <v>55.951843927421464</v>
      </c>
      <c r="AK111" s="2">
        <f t="shared" si="140"/>
        <v>62.136120289827204</v>
      </c>
      <c r="AL111" s="2">
        <f t="shared" ref="AL111" si="142">$AL$45-($AL$45*$A77)</f>
        <v>68.843962023201357</v>
      </c>
      <c r="AM111" s="2">
        <f t="shared" si="44"/>
        <v>76.100432459719286</v>
      </c>
      <c r="AN111" s="2">
        <f t="shared" si="45"/>
        <v>83.929675966334344</v>
      </c>
      <c r="AO111" s="2">
        <f t="shared" si="46"/>
        <v>92.354654576937833</v>
      </c>
      <c r="AP111" s="2">
        <f t="shared" si="47"/>
        <v>101.39687668036061</v>
      </c>
      <c r="AQ111" s="2">
        <f t="shared" si="48"/>
        <v>111.07612056868595</v>
      </c>
      <c r="AR111" s="2">
        <f t="shared" si="49"/>
        <v>121.41015591139058</v>
      </c>
      <c r="AS111" s="2">
        <f t="shared" si="50"/>
        <v>132.41446644583721</v>
      </c>
      <c r="AT111" s="2">
        <f t="shared" si="51"/>
        <v>144.10197735730185</v>
      </c>
      <c r="AU111" s="2">
        <f t="shared" si="52"/>
        <v>156.48279095643215</v>
      </c>
      <c r="AV111" s="2">
        <f t="shared" si="53"/>
        <v>169.56393434342306</v>
      </c>
      <c r="AW111" s="2">
        <f t="shared" si="54"/>
        <v>183.34912277277022</v>
      </c>
      <c r="AX111" s="2">
        <f t="shared" si="55"/>
        <v>197.83854239639413</v>
      </c>
      <c r="AY111" s="2">
        <f t="shared" si="56"/>
        <v>213.02865596534139</v>
      </c>
      <c r="AZ111" s="2">
        <f t="shared" si="57"/>
        <v>228.91203490916871</v>
      </c>
      <c r="BA111" s="2">
        <f t="shared" si="58"/>
        <v>245.47722098977727</v>
      </c>
      <c r="BB111" s="2">
        <f t="shared" si="59"/>
        <v>262.70862044330454</v>
      </c>
      <c r="BC111" s="2">
        <f t="shared" si="60"/>
        <v>280.58643318406462</v>
      </c>
      <c r="BD111" s="2">
        <f t="shared" si="61"/>
        <v>299.08661925255319</v>
      </c>
      <c r="BE111" s="2">
        <f t="shared" si="62"/>
        <v>318.1809042511527</v>
      </c>
      <c r="BF111" s="2">
        <f t="shared" si="63"/>
        <v>337.83682503288492</v>
      </c>
      <c r="BG111" s="2">
        <f t="shared" si="64"/>
        <v>358.01781639888588</v>
      </c>
      <c r="BH111" s="2">
        <f t="shared" si="65"/>
        <v>378.68333902701727</v>
      </c>
      <c r="BI111" s="2">
        <f t="shared" si="66"/>
        <v>399.78904830703073</v>
      </c>
      <c r="BJ111" s="2">
        <f t="shared" si="67"/>
        <v>421.28700320629071</v>
      </c>
      <c r="BK111" s="2">
        <f t="shared" si="70"/>
        <v>443.12591374423369</v>
      </c>
      <c r="BL111" s="157">
        <f t="shared" si="71"/>
        <v>465.25142512314233</v>
      </c>
      <c r="BM111" s="95">
        <f t="shared" si="72"/>
        <v>543.59201858598772</v>
      </c>
      <c r="BN111" s="95">
        <f t="shared" si="73"/>
        <v>537.10809696516833</v>
      </c>
      <c r="BO111" s="95">
        <f t="shared" si="74"/>
        <v>514.70704556934629</v>
      </c>
      <c r="BP111" s="95">
        <f t="shared" si="76"/>
        <v>501.51735063459165</v>
      </c>
      <c r="BQ111" s="95">
        <f t="shared" si="77"/>
        <v>471.09093870331725</v>
      </c>
      <c r="BR111" s="95">
        <f t="shared" si="79"/>
        <v>494.3978693693046</v>
      </c>
      <c r="BS111" s="95">
        <f t="shared" si="81"/>
        <v>517.55222126387662</v>
      </c>
      <c r="BT111" s="95">
        <f t="shared" si="83"/>
        <v>540.45640688936396</v>
      </c>
      <c r="BU111" s="150">
        <f t="shared" si="85"/>
        <v>563.01695328182473</v>
      </c>
      <c r="BV111" s="2">
        <f t="shared" si="87"/>
        <v>514.07475454266671</v>
      </c>
      <c r="BW111" s="2">
        <f t="shared" si="89"/>
        <v>533.49216910556436</v>
      </c>
      <c r="BX111" s="2">
        <f t="shared" si="91"/>
        <v>552.33698922441613</v>
      </c>
      <c r="BY111" s="2">
        <f t="shared" si="93"/>
        <v>570.52845752915903</v>
      </c>
      <c r="BZ111" s="2">
        <f t="shared" si="95"/>
        <v>587.99281332568353</v>
      </c>
      <c r="CA111" s="2">
        <f t="shared" si="97"/>
        <v>604.66274842140865</v>
      </c>
      <c r="CB111" s="2">
        <f t="shared" si="99"/>
        <v>620.47751066839533</v>
      </c>
      <c r="CC111" s="2">
        <f t="shared" si="101"/>
        <v>635.3831119044703</v>
      </c>
      <c r="CD111" s="2">
        <f t="shared" si="103"/>
        <v>649.33253433139703</v>
      </c>
      <c r="CE111" s="2">
        <f t="shared" si="105"/>
        <v>662.28590025481924</v>
      </c>
      <c r="CF111" s="2">
        <f t="shared" si="107"/>
        <v>674.21059136067561</v>
      </c>
      <c r="CG111" s="2">
        <f t="shared" si="109"/>
        <v>685.08131218620497</v>
      </c>
      <c r="CH111" s="2">
        <f t="shared" si="111"/>
        <v>694.88009657683733</v>
      </c>
      <c r="CI111" s="2">
        <f t="shared" si="113"/>
        <v>703.59625828862363</v>
      </c>
      <c r="CJ111" s="2">
        <f t="shared" si="115"/>
        <v>711.22628846350619</v>
      </c>
      <c r="CK111" s="2">
        <f t="shared" si="117"/>
        <v>717.77370389383452</v>
      </c>
      <c r="CL111" s="2">
        <f t="shared" si="119"/>
        <v>723.24885101710856</v>
      </c>
      <c r="CM111" s="2">
        <f t="shared" si="121"/>
        <v>727.66867158247555</v>
      </c>
      <c r="CN111" s="2">
        <f t="shared" si="123"/>
        <v>731.05643701765689</v>
      </c>
      <c r="CO111" s="2">
        <f t="shared" si="125"/>
        <v>733.44145983236388</v>
      </c>
      <c r="CP111" s="2">
        <f t="shared" si="127"/>
        <v>734.85879210480107</v>
      </c>
      <c r="CQ111" s="2">
        <f t="shared" si="129"/>
        <v>735.34892350637404</v>
      </c>
      <c r="CR111" s="2">
        <f t="shared" si="131"/>
        <v>734.95749495322264</v>
      </c>
      <c r="CS111" s="2">
        <f t="shared" si="133"/>
        <v>733.73504981198278</v>
      </c>
      <c r="CT111" s="2">
        <f t="shared" si="135"/>
        <v>731.73685460643196</v>
      </c>
      <c r="CU111" s="2">
        <f t="shared" si="137"/>
        <v>729.02283964664116</v>
      </c>
      <c r="CV111" s="2">
        <f t="shared" si="139"/>
        <v>725.65774713326425</v>
      </c>
      <c r="CW111" s="2">
        <f t="shared" si="141"/>
        <v>721.71165771255096</v>
      </c>
      <c r="CX111" s="2">
        <f t="shared" ref="CX111" si="143">$CX$109-($CX$109*$A13)</f>
        <v>717.26128592614486</v>
      </c>
      <c r="CY111" s="2">
        <f>$CY$110-($CY$110*$A12)</f>
        <v>712.39317949016481</v>
      </c>
      <c r="CZ111" s="14">
        <f>MAX(0,CZ$4-SUM($D111:CY111))</f>
        <v>707.21450456262755</v>
      </c>
    </row>
    <row r="112" spans="1:105" s="5" customFormat="1" x14ac:dyDescent="0.25">
      <c r="A112" s="23"/>
      <c r="B112" s="23"/>
      <c r="C112" s="41"/>
      <c r="D112" s="21"/>
      <c r="E112" s="20"/>
      <c r="F112" s="20"/>
      <c r="G112" s="20"/>
      <c r="H112" s="24"/>
      <c r="I112" s="24"/>
      <c r="J112" s="25"/>
      <c r="K112" s="26"/>
      <c r="L112" s="24"/>
      <c r="M112" s="27"/>
      <c r="N112" s="27"/>
      <c r="O112" s="27"/>
      <c r="P112" s="28"/>
      <c r="Q112" s="28"/>
      <c r="R112" s="28"/>
      <c r="S112" s="28"/>
      <c r="T112" s="28"/>
      <c r="U112" s="28"/>
      <c r="V112" s="28"/>
      <c r="W112" s="6"/>
      <c r="X112" s="6"/>
      <c r="Y112" s="6"/>
      <c r="Z112" s="6"/>
      <c r="AA112" s="6"/>
      <c r="AB112" s="6"/>
      <c r="AC112" s="29"/>
      <c r="AD112" s="6"/>
      <c r="AE112" s="29"/>
      <c r="AF112" s="6"/>
      <c r="AG112" s="6"/>
      <c r="AH112" s="29"/>
      <c r="AI112" s="29"/>
      <c r="AJ112" s="6"/>
      <c r="AK112" s="6"/>
      <c r="AL112" s="6"/>
      <c r="AM112" s="6"/>
      <c r="AN112" s="6"/>
      <c r="AO112" s="6"/>
      <c r="AP112" s="6"/>
      <c r="AQ112" s="6"/>
      <c r="AR112" s="6"/>
      <c r="AS112" s="6"/>
      <c r="AT112" s="6"/>
      <c r="AU112" s="6"/>
      <c r="AV112" s="6"/>
      <c r="AW112" s="6"/>
      <c r="AX112" s="6"/>
      <c r="AY112" s="6"/>
      <c r="AZ112" s="6"/>
      <c r="BA112" s="6"/>
      <c r="BB112" s="6"/>
      <c r="BC112" s="6"/>
      <c r="BD112" s="6"/>
      <c r="BE112" s="6"/>
      <c r="BF112" s="6"/>
      <c r="BG112" s="6"/>
      <c r="BH112" s="6"/>
      <c r="BI112" s="6"/>
      <c r="BJ112" s="6"/>
      <c r="BK112" s="6"/>
      <c r="BL112" s="158"/>
      <c r="BM112" s="96"/>
      <c r="BN112" s="96"/>
      <c r="BO112" s="96"/>
      <c r="BP112" s="96"/>
      <c r="BQ112" s="96"/>
      <c r="BR112" s="96"/>
      <c r="BS112" s="96"/>
      <c r="BT112" s="96"/>
      <c r="BU112" s="151"/>
      <c r="BV112" s="6"/>
      <c r="BW112" s="6"/>
      <c r="BX112" s="6"/>
      <c r="BY112" s="6"/>
      <c r="BZ112" s="6"/>
      <c r="CA112" s="6"/>
      <c r="CB112" s="6"/>
      <c r="CC112" s="6"/>
      <c r="CD112" s="6"/>
      <c r="CE112" s="6"/>
      <c r="CF112" s="6"/>
      <c r="CG112" s="6"/>
      <c r="CH112" s="6"/>
      <c r="CI112" s="6"/>
      <c r="CJ112" s="6"/>
      <c r="CK112" s="6"/>
      <c r="CL112" s="6"/>
      <c r="CM112" s="6"/>
      <c r="CN112" s="6"/>
      <c r="CO112" s="6"/>
      <c r="CP112" s="6"/>
      <c r="CQ112" s="6"/>
      <c r="CR112" s="6"/>
      <c r="CS112" s="6"/>
      <c r="CT112" s="6"/>
      <c r="CU112" s="6"/>
      <c r="CV112" s="6"/>
      <c r="CW112" s="6"/>
      <c r="CX112" s="6"/>
      <c r="CY112" s="6"/>
      <c r="CZ112" s="6"/>
      <c r="DA112" s="6"/>
    </row>
    <row r="113" spans="1:129" s="5" customFormat="1" x14ac:dyDescent="0.25">
      <c r="A113" s="23"/>
      <c r="B113" s="23"/>
      <c r="C113" s="41"/>
      <c r="D113" s="21"/>
      <c r="E113" s="20"/>
      <c r="F113" s="20"/>
      <c r="G113" s="20"/>
      <c r="H113" s="24"/>
      <c r="I113" s="24"/>
      <c r="J113" s="25"/>
      <c r="K113" s="26"/>
      <c r="L113" s="24"/>
      <c r="M113" s="27"/>
      <c r="N113" s="27"/>
      <c r="O113" s="27"/>
      <c r="P113" s="28"/>
      <c r="Q113" s="28"/>
      <c r="R113" s="28"/>
      <c r="S113" s="28"/>
      <c r="T113" s="28"/>
      <c r="U113" s="28"/>
      <c r="V113" s="28"/>
      <c r="W113" s="6"/>
      <c r="X113" s="6"/>
      <c r="Y113" s="6"/>
      <c r="Z113" s="6"/>
      <c r="AA113" s="6"/>
      <c r="AB113" s="6"/>
      <c r="AC113" s="29"/>
      <c r="AD113" s="6"/>
      <c r="AE113" s="29"/>
      <c r="AF113" s="6"/>
      <c r="AG113" s="6"/>
      <c r="AH113" s="29"/>
      <c r="AI113" s="29"/>
      <c r="AJ113" s="6"/>
      <c r="AK113" s="6"/>
      <c r="AL113" s="6"/>
      <c r="AM113" s="6"/>
      <c r="AN113" s="6"/>
      <c r="AO113" s="6"/>
      <c r="AP113" s="6"/>
      <c r="AQ113" s="6"/>
      <c r="AR113" s="6"/>
      <c r="AS113" s="6"/>
      <c r="AT113" s="6"/>
      <c r="AU113" s="6"/>
      <c r="AV113" s="6"/>
      <c r="AW113" s="6"/>
      <c r="AX113" s="6"/>
      <c r="AY113" s="6"/>
      <c r="AZ113" s="6"/>
      <c r="BA113" s="6"/>
      <c r="BB113" s="6"/>
      <c r="BC113" s="6"/>
      <c r="BD113" s="6"/>
      <c r="BE113" s="6"/>
      <c r="BF113" s="6"/>
      <c r="BG113" s="6"/>
      <c r="BH113" s="6"/>
      <c r="BI113" s="6"/>
      <c r="BJ113" s="6"/>
      <c r="BK113" s="6"/>
      <c r="BL113" s="158"/>
      <c r="BM113" s="96"/>
      <c r="BN113" s="96"/>
      <c r="BO113" s="96"/>
      <c r="BP113" s="96"/>
      <c r="BQ113" s="96"/>
      <c r="BR113" s="96"/>
      <c r="BS113" s="96"/>
      <c r="BT113" s="96"/>
      <c r="BU113" s="151"/>
      <c r="BV113" s="6"/>
      <c r="BW113" s="6"/>
      <c r="BX113" s="6"/>
      <c r="BY113" s="6"/>
      <c r="BZ113" s="6"/>
      <c r="CA113" s="6"/>
      <c r="CB113" s="6"/>
      <c r="CC113" s="6"/>
      <c r="CD113" s="6"/>
      <c r="CE113" s="6"/>
      <c r="CF113" s="6"/>
      <c r="CG113" s="6"/>
      <c r="CH113" s="6"/>
      <c r="CI113" s="6"/>
      <c r="CJ113" s="6"/>
      <c r="CK113" s="6"/>
      <c r="CL113" s="6"/>
      <c r="CM113" s="6"/>
      <c r="CN113" s="6"/>
      <c r="CO113" s="6"/>
      <c r="CP113" s="6"/>
      <c r="CQ113" s="6"/>
      <c r="CR113" s="6"/>
      <c r="CS113" s="6"/>
      <c r="CT113" s="6"/>
      <c r="CU113" s="6"/>
      <c r="CV113" s="6"/>
      <c r="CW113" s="6"/>
      <c r="CX113" s="6"/>
      <c r="CY113" s="6"/>
      <c r="CZ113" s="6"/>
      <c r="DA113" s="6"/>
      <c r="DB113" s="6"/>
    </row>
    <row r="114" spans="1:129" s="5" customFormat="1" x14ac:dyDescent="0.25">
      <c r="A114" s="23"/>
      <c r="B114" s="23"/>
      <c r="C114" s="41"/>
      <c r="D114" s="21"/>
      <c r="E114" s="20"/>
      <c r="F114" s="20"/>
      <c r="G114" s="20"/>
      <c r="H114" s="24"/>
      <c r="I114" s="24"/>
      <c r="J114" s="25"/>
      <c r="K114" s="26"/>
      <c r="L114" s="24"/>
      <c r="M114" s="27"/>
      <c r="N114" s="27"/>
      <c r="O114" s="27"/>
      <c r="P114" s="28"/>
      <c r="Q114" s="28"/>
      <c r="R114" s="28"/>
      <c r="S114" s="28"/>
      <c r="T114" s="28"/>
      <c r="U114" s="28"/>
      <c r="V114" s="28"/>
      <c r="W114" s="6"/>
      <c r="X114" s="6"/>
      <c r="Y114" s="6"/>
      <c r="Z114" s="6"/>
      <c r="AA114" s="6"/>
      <c r="AB114" s="6"/>
      <c r="AC114" s="29"/>
      <c r="AD114" s="6"/>
      <c r="AE114" s="29"/>
      <c r="AF114" s="6"/>
      <c r="AG114" s="6"/>
      <c r="AH114" s="29"/>
      <c r="AI114" s="29"/>
      <c r="AJ114" s="6"/>
      <c r="AK114" s="6"/>
      <c r="AL114" s="6"/>
      <c r="AM114" s="6"/>
      <c r="AN114" s="6"/>
      <c r="AO114" s="6"/>
      <c r="AP114" s="6"/>
      <c r="AQ114" s="6"/>
      <c r="AR114" s="6"/>
      <c r="AS114" s="6"/>
      <c r="AT114" s="6"/>
      <c r="AU114" s="6"/>
      <c r="AV114" s="6"/>
      <c r="AW114" s="6"/>
      <c r="AX114" s="6"/>
      <c r="AY114" s="6"/>
      <c r="AZ114" s="6"/>
      <c r="BA114" s="6"/>
      <c r="BB114" s="6"/>
      <c r="BC114" s="6"/>
      <c r="BD114" s="6"/>
      <c r="BE114" s="6"/>
      <c r="BF114" s="6"/>
      <c r="BG114" s="6"/>
      <c r="BH114" s="6"/>
      <c r="BI114" s="6"/>
      <c r="BJ114" s="6"/>
      <c r="BK114" s="6"/>
      <c r="BL114" s="158"/>
      <c r="BM114" s="96"/>
      <c r="BN114" s="96"/>
      <c r="BO114" s="96"/>
      <c r="BP114" s="96"/>
      <c r="BQ114" s="96"/>
      <c r="BR114" s="96"/>
      <c r="BS114" s="96"/>
      <c r="BT114" s="96"/>
      <c r="BU114" s="151"/>
      <c r="BV114" s="6"/>
      <c r="BW114" s="6"/>
      <c r="BX114" s="6"/>
      <c r="BY114" s="6"/>
      <c r="BZ114" s="6"/>
      <c r="CA114" s="6"/>
      <c r="CB114" s="6"/>
      <c r="CC114" s="6"/>
      <c r="CD114" s="6"/>
      <c r="CE114" s="6"/>
      <c r="CF114" s="6"/>
      <c r="CG114" s="6"/>
      <c r="CH114" s="6"/>
      <c r="CI114" s="6"/>
      <c r="CJ114" s="6"/>
      <c r="CK114" s="6"/>
      <c r="CL114" s="6"/>
      <c r="CM114" s="6"/>
      <c r="CN114" s="6"/>
      <c r="CO114" s="6"/>
      <c r="CP114" s="6"/>
      <c r="CQ114" s="6"/>
      <c r="CR114" s="6"/>
      <c r="CS114" s="6"/>
      <c r="CT114" s="6"/>
      <c r="CU114" s="6"/>
      <c r="CV114" s="6"/>
      <c r="CW114" s="6"/>
      <c r="CX114" s="6"/>
      <c r="CY114" s="6"/>
      <c r="CZ114" s="6"/>
      <c r="DA114" s="6"/>
      <c r="DB114" s="6"/>
      <c r="DC114" s="6"/>
    </row>
    <row r="115" spans="1:129" s="5" customFormat="1" x14ac:dyDescent="0.25">
      <c r="A115" s="23"/>
      <c r="B115" s="23"/>
      <c r="C115" s="41"/>
      <c r="D115" s="21"/>
      <c r="E115" s="20"/>
      <c r="F115" s="20"/>
      <c r="G115" s="20"/>
      <c r="H115" s="24"/>
      <c r="I115" s="24"/>
      <c r="J115" s="25"/>
      <c r="K115" s="26"/>
      <c r="L115" s="24"/>
      <c r="M115" s="27"/>
      <c r="N115" s="27"/>
      <c r="O115" s="27"/>
      <c r="P115" s="28"/>
      <c r="Q115" s="28"/>
      <c r="R115" s="28"/>
      <c r="S115" s="28"/>
      <c r="T115" s="28"/>
      <c r="U115" s="28"/>
      <c r="V115" s="28"/>
      <c r="W115" s="6"/>
      <c r="X115" s="6"/>
      <c r="Y115" s="6"/>
      <c r="Z115" s="6"/>
      <c r="AA115" s="6"/>
      <c r="AB115" s="6"/>
      <c r="AC115" s="29"/>
      <c r="AD115" s="6"/>
      <c r="AE115" s="29"/>
      <c r="AF115" s="6"/>
      <c r="AG115" s="6"/>
      <c r="AH115" s="29"/>
      <c r="AI115" s="29"/>
      <c r="AJ115" s="6"/>
      <c r="AK115" s="6"/>
      <c r="AL115" s="6"/>
      <c r="AM115" s="6"/>
      <c r="AN115" s="6"/>
      <c r="AO115" s="6"/>
      <c r="AP115" s="6"/>
      <c r="AQ115" s="6"/>
      <c r="AR115" s="6"/>
      <c r="AS115" s="6"/>
      <c r="AT115" s="6"/>
      <c r="AU115" s="6"/>
      <c r="AV115" s="6"/>
      <c r="AW115" s="6"/>
      <c r="AX115" s="6"/>
      <c r="AY115" s="6"/>
      <c r="AZ115" s="6"/>
      <c r="BA115" s="6"/>
      <c r="BB115" s="6"/>
      <c r="BC115" s="6"/>
      <c r="BD115" s="6"/>
      <c r="BE115" s="6"/>
      <c r="BF115" s="6"/>
      <c r="BG115" s="6"/>
      <c r="BH115" s="6"/>
      <c r="BI115" s="6"/>
      <c r="BJ115" s="6"/>
      <c r="BK115" s="6"/>
      <c r="BL115" s="158"/>
      <c r="BM115" s="96"/>
      <c r="BN115" s="96"/>
      <c r="BO115" s="96"/>
      <c r="BP115" s="96"/>
      <c r="BQ115" s="96"/>
      <c r="BR115" s="96"/>
      <c r="BS115" s="96"/>
      <c r="BT115" s="96"/>
      <c r="BU115" s="151"/>
      <c r="BV115" s="6"/>
      <c r="BW115" s="6"/>
      <c r="BX115" s="6"/>
      <c r="BY115" s="6"/>
      <c r="BZ115" s="6"/>
      <c r="CA115" s="6"/>
      <c r="CB115" s="6"/>
      <c r="CC115" s="6"/>
      <c r="CD115" s="6"/>
      <c r="CE115" s="6"/>
      <c r="CF115" s="6"/>
      <c r="CG115" s="6"/>
      <c r="CH115" s="6"/>
      <c r="CI115" s="6"/>
      <c r="CJ115" s="6"/>
      <c r="CK115" s="6"/>
      <c r="CL115" s="6"/>
      <c r="CM115" s="6"/>
      <c r="CN115" s="6"/>
      <c r="CO115" s="6"/>
      <c r="CP115" s="6"/>
      <c r="CQ115" s="6"/>
      <c r="CR115" s="6"/>
      <c r="CS115" s="6"/>
      <c r="CT115" s="6"/>
      <c r="CU115" s="6"/>
      <c r="CV115" s="6"/>
      <c r="CW115" s="6"/>
      <c r="CX115" s="6"/>
      <c r="CY115" s="6"/>
      <c r="CZ115" s="6"/>
      <c r="DA115" s="6"/>
      <c r="DB115" s="6"/>
      <c r="DC115" s="6"/>
      <c r="DD115" s="6"/>
    </row>
    <row r="116" spans="1:129" s="5" customFormat="1" x14ac:dyDescent="0.25">
      <c r="A116" s="23"/>
      <c r="B116" s="23"/>
      <c r="C116" s="41"/>
      <c r="D116" s="21"/>
      <c r="E116" s="20"/>
      <c r="F116" s="20"/>
      <c r="G116" s="20"/>
      <c r="H116" s="24"/>
      <c r="I116" s="24"/>
      <c r="J116" s="25"/>
      <c r="K116" s="26"/>
      <c r="L116" s="24"/>
      <c r="M116" s="27"/>
      <c r="N116" s="27"/>
      <c r="O116" s="27"/>
      <c r="P116" s="28"/>
      <c r="Q116" s="28"/>
      <c r="R116" s="28"/>
      <c r="S116" s="28"/>
      <c r="T116" s="28"/>
      <c r="U116" s="28"/>
      <c r="V116" s="28"/>
      <c r="W116" s="6"/>
      <c r="X116" s="6"/>
      <c r="Y116" s="6"/>
      <c r="Z116" s="6"/>
      <c r="AA116" s="6"/>
      <c r="AB116" s="6"/>
      <c r="AC116" s="29"/>
      <c r="AD116" s="6"/>
      <c r="AE116" s="29"/>
      <c r="AF116" s="6"/>
      <c r="AG116" s="6"/>
      <c r="AH116" s="29"/>
      <c r="AI116" s="29"/>
      <c r="AJ116" s="6"/>
      <c r="AK116" s="6"/>
      <c r="AL116" s="6"/>
      <c r="AM116" s="6"/>
      <c r="AN116" s="6"/>
      <c r="AO116" s="6"/>
      <c r="AP116" s="6"/>
      <c r="AQ116" s="6"/>
      <c r="AR116" s="6"/>
      <c r="AS116" s="6"/>
      <c r="AT116" s="6"/>
      <c r="AU116" s="6"/>
      <c r="AV116" s="6"/>
      <c r="AW116" s="6"/>
      <c r="AX116" s="6"/>
      <c r="AY116" s="6"/>
      <c r="AZ116" s="6"/>
      <c r="BA116" s="6"/>
      <c r="BB116" s="6"/>
      <c r="BC116" s="6"/>
      <c r="BD116" s="6"/>
      <c r="BE116" s="6"/>
      <c r="BF116" s="6"/>
      <c r="BG116" s="6"/>
      <c r="BH116" s="6"/>
      <c r="BI116" s="6"/>
      <c r="BJ116" s="6"/>
      <c r="BK116" s="6"/>
      <c r="BL116" s="158"/>
      <c r="BM116" s="96"/>
      <c r="BN116" s="96"/>
      <c r="BO116" s="96"/>
      <c r="BP116" s="96"/>
      <c r="BQ116" s="96"/>
      <c r="BR116" s="96"/>
      <c r="BS116" s="96"/>
      <c r="BT116" s="96"/>
      <c r="BU116" s="151"/>
      <c r="BV116" s="6"/>
      <c r="BW116" s="6"/>
      <c r="BX116" s="6"/>
      <c r="BY116" s="6"/>
      <c r="BZ116" s="6"/>
      <c r="CA116" s="6"/>
      <c r="CB116" s="6"/>
      <c r="CC116" s="6"/>
      <c r="CD116" s="6"/>
      <c r="CE116" s="6"/>
      <c r="CF116" s="6"/>
      <c r="CG116" s="6"/>
      <c r="CH116" s="6"/>
      <c r="CI116" s="6"/>
      <c r="CJ116" s="6"/>
      <c r="CK116" s="6"/>
      <c r="CL116" s="6"/>
      <c r="CM116" s="6"/>
      <c r="CN116" s="6"/>
      <c r="CO116" s="6"/>
      <c r="CP116" s="6"/>
      <c r="CQ116" s="6"/>
      <c r="CR116" s="6"/>
      <c r="CS116" s="6"/>
      <c r="CT116" s="6"/>
      <c r="CU116" s="6"/>
      <c r="CV116" s="6"/>
      <c r="CW116" s="6"/>
      <c r="CX116" s="6"/>
      <c r="CY116" s="6"/>
      <c r="CZ116" s="6"/>
      <c r="DA116" s="6"/>
      <c r="DB116" s="6"/>
      <c r="DC116" s="6"/>
      <c r="DD116" s="6"/>
      <c r="DE116" s="6"/>
    </row>
    <row r="117" spans="1:129" s="5" customFormat="1" x14ac:dyDescent="0.25">
      <c r="A117" s="23"/>
      <c r="B117" s="23"/>
      <c r="C117" s="41"/>
      <c r="D117" s="21"/>
      <c r="E117" s="20"/>
      <c r="F117" s="20"/>
      <c r="G117" s="20"/>
      <c r="H117" s="24"/>
      <c r="I117" s="24"/>
      <c r="J117" s="25"/>
      <c r="K117" s="26"/>
      <c r="L117" s="24"/>
      <c r="M117" s="27"/>
      <c r="N117" s="27"/>
      <c r="O117" s="27"/>
      <c r="P117" s="28"/>
      <c r="Q117" s="28"/>
      <c r="R117" s="28"/>
      <c r="S117" s="28"/>
      <c r="T117" s="28"/>
      <c r="U117" s="28"/>
      <c r="V117" s="28"/>
      <c r="W117" s="6"/>
      <c r="X117" s="6"/>
      <c r="Y117" s="6"/>
      <c r="Z117" s="6"/>
      <c r="AA117" s="6"/>
      <c r="AB117" s="6"/>
      <c r="AC117" s="29"/>
      <c r="AD117" s="6"/>
      <c r="AE117" s="29"/>
      <c r="AF117" s="6"/>
      <c r="AG117" s="6"/>
      <c r="AH117" s="29"/>
      <c r="AI117" s="29"/>
      <c r="AJ117" s="6"/>
      <c r="AK117" s="6"/>
      <c r="AL117" s="6"/>
      <c r="AM117" s="6"/>
      <c r="AN117" s="6"/>
      <c r="AO117" s="6"/>
      <c r="AP117" s="6"/>
      <c r="AQ117" s="6"/>
      <c r="AR117" s="6"/>
      <c r="AS117" s="6"/>
      <c r="AT117" s="6"/>
      <c r="AU117" s="6"/>
      <c r="AV117" s="6"/>
      <c r="AW117" s="6"/>
      <c r="AX117" s="6"/>
      <c r="AY117" s="6"/>
      <c r="AZ117" s="6"/>
      <c r="BA117" s="6"/>
      <c r="BB117" s="6"/>
      <c r="BC117" s="6"/>
      <c r="BD117" s="6"/>
      <c r="BE117" s="6"/>
      <c r="BF117" s="6"/>
      <c r="BG117" s="6"/>
      <c r="BH117" s="6"/>
      <c r="BI117" s="6"/>
      <c r="BJ117" s="6"/>
      <c r="BK117" s="6"/>
      <c r="BL117" s="158"/>
      <c r="BM117" s="96"/>
      <c r="BN117" s="96"/>
      <c r="BO117" s="96"/>
      <c r="BP117" s="96"/>
      <c r="BQ117" s="96"/>
      <c r="BR117" s="96"/>
      <c r="BS117" s="96"/>
      <c r="BT117" s="96"/>
      <c r="BU117" s="151"/>
      <c r="BV117" s="6"/>
      <c r="BW117" s="6"/>
      <c r="BX117" s="6"/>
      <c r="BY117" s="6"/>
      <c r="BZ117" s="6"/>
      <c r="CA117" s="6"/>
      <c r="CB117" s="6"/>
      <c r="CC117" s="6"/>
      <c r="CD117" s="6"/>
      <c r="CE117" s="6"/>
      <c r="CF117" s="6"/>
      <c r="CG117" s="6"/>
      <c r="CH117" s="6"/>
      <c r="CI117" s="6"/>
      <c r="CJ117" s="6"/>
      <c r="CK117" s="6"/>
      <c r="CL117" s="6"/>
      <c r="CM117" s="6"/>
      <c r="CN117" s="6"/>
      <c r="CO117" s="6"/>
      <c r="CP117" s="6"/>
      <c r="CQ117" s="6"/>
      <c r="CR117" s="6"/>
      <c r="CS117" s="6"/>
      <c r="CT117" s="6"/>
      <c r="CU117" s="6"/>
      <c r="CV117" s="6"/>
      <c r="CW117" s="6"/>
      <c r="CX117" s="6"/>
      <c r="CY117" s="6"/>
      <c r="CZ117" s="6"/>
      <c r="DA117" s="6"/>
      <c r="DB117" s="6"/>
      <c r="DC117" s="6"/>
      <c r="DD117" s="6"/>
      <c r="DE117" s="6"/>
      <c r="DF117" s="6"/>
    </row>
    <row r="118" spans="1:129" s="5" customFormat="1" x14ac:dyDescent="0.25">
      <c r="A118" s="23"/>
      <c r="B118" s="23"/>
      <c r="C118" s="41"/>
      <c r="D118" s="21"/>
      <c r="E118" s="20"/>
      <c r="F118" s="20"/>
      <c r="G118" s="20"/>
      <c r="H118" s="24"/>
      <c r="I118" s="24"/>
      <c r="J118" s="25"/>
      <c r="K118" s="26"/>
      <c r="L118" s="24"/>
      <c r="M118" s="27"/>
      <c r="N118" s="27"/>
      <c r="O118" s="27"/>
      <c r="P118" s="28"/>
      <c r="Q118" s="28"/>
      <c r="R118" s="28"/>
      <c r="S118" s="28"/>
      <c r="T118" s="28"/>
      <c r="U118" s="28"/>
      <c r="V118" s="28"/>
      <c r="W118" s="6"/>
      <c r="X118" s="6"/>
      <c r="Y118" s="6"/>
      <c r="Z118" s="6"/>
      <c r="AA118" s="6"/>
      <c r="AB118" s="6"/>
      <c r="AC118" s="29"/>
      <c r="AD118" s="6"/>
      <c r="AE118" s="29"/>
      <c r="AF118" s="6"/>
      <c r="AG118" s="6"/>
      <c r="AH118" s="29"/>
      <c r="AI118" s="29"/>
      <c r="AJ118" s="6"/>
      <c r="AK118" s="6"/>
      <c r="AL118" s="6"/>
      <c r="AM118" s="6"/>
      <c r="AN118" s="6"/>
      <c r="AO118" s="6"/>
      <c r="AP118" s="6"/>
      <c r="AQ118" s="6"/>
      <c r="AR118" s="6"/>
      <c r="AS118" s="6"/>
      <c r="AT118" s="6"/>
      <c r="AU118" s="6"/>
      <c r="AV118" s="6"/>
      <c r="AW118" s="6"/>
      <c r="AX118" s="6"/>
      <c r="AY118" s="6"/>
      <c r="AZ118" s="6"/>
      <c r="BA118" s="6"/>
      <c r="BB118" s="6"/>
      <c r="BC118" s="6"/>
      <c r="BD118" s="6"/>
      <c r="BE118" s="6"/>
      <c r="BF118" s="6"/>
      <c r="BG118" s="6"/>
      <c r="BH118" s="6"/>
      <c r="BI118" s="6"/>
      <c r="BJ118" s="6"/>
      <c r="BK118" s="6"/>
      <c r="BL118" s="158"/>
      <c r="BM118" s="96"/>
      <c r="BN118" s="96"/>
      <c r="BO118" s="96"/>
      <c r="BP118" s="96"/>
      <c r="BQ118" s="96"/>
      <c r="BR118" s="96"/>
      <c r="BS118" s="96"/>
      <c r="BT118" s="96"/>
      <c r="BU118" s="151"/>
      <c r="BV118" s="6"/>
      <c r="BW118" s="6"/>
      <c r="BX118" s="6"/>
      <c r="BY118" s="6"/>
      <c r="BZ118" s="6"/>
      <c r="CA118" s="6"/>
      <c r="CB118" s="6"/>
      <c r="CC118" s="6"/>
      <c r="CD118" s="6"/>
      <c r="CE118" s="6"/>
      <c r="CF118" s="6"/>
      <c r="CG118" s="6"/>
      <c r="CH118" s="6"/>
      <c r="CI118" s="6"/>
      <c r="CJ118" s="6"/>
      <c r="CK118" s="6"/>
      <c r="CL118" s="6"/>
      <c r="CM118" s="6"/>
      <c r="CN118" s="6"/>
      <c r="CO118" s="6"/>
      <c r="CP118" s="6"/>
      <c r="CQ118" s="6"/>
      <c r="CR118" s="6"/>
      <c r="CS118" s="6"/>
      <c r="CT118" s="6"/>
      <c r="CU118" s="6"/>
      <c r="CV118" s="6"/>
      <c r="CW118" s="6"/>
      <c r="CX118" s="6"/>
      <c r="CY118" s="6"/>
      <c r="CZ118" s="6"/>
      <c r="DA118" s="6"/>
      <c r="DB118" s="6"/>
      <c r="DC118" s="6"/>
      <c r="DD118" s="6"/>
      <c r="DE118" s="6"/>
      <c r="DF118" s="6"/>
      <c r="DG118" s="6"/>
    </row>
    <row r="119" spans="1:129" s="5" customFormat="1" x14ac:dyDescent="0.25">
      <c r="A119" s="23"/>
      <c r="B119" s="23"/>
      <c r="C119" s="41"/>
      <c r="D119" s="21"/>
      <c r="E119" s="20"/>
      <c r="F119" s="20"/>
      <c r="G119" s="20"/>
      <c r="H119" s="24"/>
      <c r="I119" s="24"/>
      <c r="J119" s="25"/>
      <c r="K119" s="26"/>
      <c r="L119" s="24"/>
      <c r="M119" s="27"/>
      <c r="N119" s="27"/>
      <c r="O119" s="27"/>
      <c r="P119" s="28"/>
      <c r="Q119" s="28"/>
      <c r="R119" s="28"/>
      <c r="S119" s="28"/>
      <c r="T119" s="28"/>
      <c r="U119" s="28"/>
      <c r="V119" s="28"/>
      <c r="W119" s="6"/>
      <c r="X119" s="6"/>
      <c r="Y119" s="6"/>
      <c r="Z119" s="6"/>
      <c r="AA119" s="6"/>
      <c r="AB119" s="6"/>
      <c r="AC119" s="29"/>
      <c r="AD119" s="6"/>
      <c r="AE119" s="29"/>
      <c r="AF119" s="6"/>
      <c r="AG119" s="6"/>
      <c r="AH119" s="29"/>
      <c r="AI119" s="29"/>
      <c r="AJ119" s="6"/>
      <c r="AK119" s="6"/>
      <c r="AL119" s="6"/>
      <c r="AM119" s="6"/>
      <c r="AN119" s="6"/>
      <c r="AO119" s="6"/>
      <c r="AP119" s="6"/>
      <c r="AQ119" s="6"/>
      <c r="AR119" s="6"/>
      <c r="AS119" s="6"/>
      <c r="AT119" s="6"/>
      <c r="AU119" s="6"/>
      <c r="AV119" s="6"/>
      <c r="AW119" s="6"/>
      <c r="AX119" s="6"/>
      <c r="AY119" s="6"/>
      <c r="AZ119" s="6"/>
      <c r="BA119" s="6"/>
      <c r="BB119" s="6"/>
      <c r="BC119" s="6"/>
      <c r="BD119" s="6"/>
      <c r="BE119" s="6"/>
      <c r="BF119" s="6"/>
      <c r="BG119" s="6"/>
      <c r="BH119" s="6"/>
      <c r="BI119" s="6"/>
      <c r="BJ119" s="6"/>
      <c r="BK119" s="6"/>
      <c r="BL119" s="158"/>
      <c r="BM119" s="96"/>
      <c r="BN119" s="96"/>
      <c r="BO119" s="96"/>
      <c r="BP119" s="96"/>
      <c r="BQ119" s="96"/>
      <c r="BR119" s="96"/>
      <c r="BS119" s="96"/>
      <c r="BT119" s="96"/>
      <c r="BU119" s="151"/>
      <c r="BV119" s="6"/>
      <c r="BW119" s="6"/>
      <c r="BX119" s="6"/>
      <c r="BY119" s="6"/>
      <c r="BZ119" s="6"/>
      <c r="CA119" s="6"/>
      <c r="CB119" s="6"/>
      <c r="CC119" s="6"/>
      <c r="CD119" s="6"/>
      <c r="CE119" s="6"/>
      <c r="CF119" s="6"/>
      <c r="CG119" s="6"/>
      <c r="CH119" s="6"/>
      <c r="CI119" s="6"/>
      <c r="CJ119" s="6"/>
      <c r="CK119" s="6"/>
      <c r="CL119" s="6"/>
      <c r="CM119" s="6"/>
      <c r="CN119" s="6"/>
      <c r="CO119" s="6"/>
      <c r="CP119" s="6"/>
      <c r="CQ119" s="6"/>
      <c r="CR119" s="6"/>
      <c r="CS119" s="6"/>
      <c r="CT119" s="6"/>
      <c r="CU119" s="6"/>
      <c r="CV119" s="6"/>
      <c r="CW119" s="6"/>
      <c r="CX119" s="6"/>
      <c r="CY119" s="6"/>
      <c r="CZ119" s="6"/>
      <c r="DA119" s="6"/>
      <c r="DB119" s="6"/>
      <c r="DC119" s="6"/>
      <c r="DD119" s="6"/>
      <c r="DE119" s="6"/>
      <c r="DF119" s="6"/>
      <c r="DG119" s="6"/>
      <c r="DH119" s="6"/>
      <c r="DP119" s="30"/>
    </row>
    <row r="120" spans="1:129" s="5" customFormat="1" x14ac:dyDescent="0.25">
      <c r="A120" s="23"/>
      <c r="B120" s="23"/>
      <c r="C120" s="41"/>
      <c r="D120" s="21"/>
      <c r="E120" s="20"/>
      <c r="F120" s="20"/>
      <c r="G120" s="20"/>
      <c r="H120" s="24"/>
      <c r="I120" s="24"/>
      <c r="J120" s="25"/>
      <c r="K120" s="26"/>
      <c r="L120" s="24"/>
      <c r="M120" s="27"/>
      <c r="N120" s="27"/>
      <c r="O120" s="27"/>
      <c r="P120" s="28"/>
      <c r="Q120" s="28"/>
      <c r="R120" s="28"/>
      <c r="S120" s="28"/>
      <c r="T120" s="28"/>
      <c r="U120" s="28"/>
      <c r="V120" s="28"/>
      <c r="W120" s="6"/>
      <c r="X120" s="6"/>
      <c r="Y120" s="6"/>
      <c r="Z120" s="6"/>
      <c r="AA120" s="6"/>
      <c r="AB120" s="6"/>
      <c r="AC120" s="29"/>
      <c r="AD120" s="6"/>
      <c r="AE120" s="29"/>
      <c r="AF120" s="6"/>
      <c r="AG120" s="6"/>
      <c r="AH120" s="29"/>
      <c r="AI120" s="29"/>
      <c r="AJ120" s="6"/>
      <c r="AK120" s="6"/>
      <c r="AL120" s="6"/>
      <c r="AM120" s="6"/>
      <c r="AN120" s="6"/>
      <c r="AO120" s="6"/>
      <c r="AP120" s="6"/>
      <c r="AQ120" s="6"/>
      <c r="AR120" s="6"/>
      <c r="AS120" s="6"/>
      <c r="AT120" s="6"/>
      <c r="AU120" s="6"/>
      <c r="AV120" s="6"/>
      <c r="AW120" s="6"/>
      <c r="AX120" s="6"/>
      <c r="AY120" s="6"/>
      <c r="AZ120" s="6"/>
      <c r="BA120" s="6"/>
      <c r="BB120" s="6"/>
      <c r="BC120" s="6"/>
      <c r="BD120" s="6"/>
      <c r="BE120" s="6"/>
      <c r="BF120" s="6"/>
      <c r="BG120" s="6"/>
      <c r="BH120" s="6"/>
      <c r="BI120" s="6"/>
      <c r="BJ120" s="6"/>
      <c r="BK120" s="6"/>
      <c r="BL120" s="158"/>
      <c r="BM120" s="96"/>
      <c r="BN120" s="96"/>
      <c r="BO120" s="96"/>
      <c r="BP120" s="96"/>
      <c r="BQ120" s="96"/>
      <c r="BR120" s="96"/>
      <c r="BS120" s="96"/>
      <c r="BT120" s="96"/>
      <c r="BU120" s="151"/>
      <c r="BV120" s="6"/>
      <c r="BW120" s="6"/>
      <c r="BX120" s="6"/>
      <c r="BY120" s="6"/>
      <c r="BZ120" s="6"/>
      <c r="CA120" s="6"/>
      <c r="CB120" s="6"/>
      <c r="CC120" s="6"/>
      <c r="CD120" s="6"/>
      <c r="CE120" s="6"/>
      <c r="CF120" s="6"/>
      <c r="CG120" s="6"/>
      <c r="CH120" s="6"/>
      <c r="CI120" s="6"/>
      <c r="CJ120" s="6"/>
      <c r="CK120" s="6"/>
      <c r="CL120" s="6"/>
      <c r="CM120" s="6"/>
      <c r="CN120" s="6"/>
      <c r="CO120" s="6"/>
      <c r="CP120" s="6"/>
      <c r="CQ120" s="6"/>
      <c r="CR120" s="6"/>
      <c r="CS120" s="6"/>
      <c r="CT120" s="6"/>
      <c r="CU120" s="6"/>
      <c r="CV120" s="6"/>
      <c r="CW120" s="6"/>
      <c r="CX120" s="6"/>
      <c r="CY120" s="6"/>
      <c r="CZ120" s="6"/>
      <c r="DA120" s="6"/>
      <c r="DB120" s="6"/>
      <c r="DC120" s="6"/>
      <c r="DD120" s="6"/>
      <c r="DE120" s="6"/>
      <c r="DF120" s="6"/>
      <c r="DG120" s="6"/>
      <c r="DH120" s="6"/>
      <c r="DI120" s="6"/>
      <c r="DQ120" s="30"/>
    </row>
    <row r="121" spans="1:129" s="5" customFormat="1" x14ac:dyDescent="0.25">
      <c r="A121" s="23"/>
      <c r="B121" s="23"/>
      <c r="C121" s="41"/>
      <c r="D121" s="21"/>
      <c r="E121" s="20"/>
      <c r="F121" s="20"/>
      <c r="G121" s="20"/>
      <c r="H121" s="24"/>
      <c r="I121" s="24"/>
      <c r="J121" s="25"/>
      <c r="K121" s="26"/>
      <c r="L121" s="24"/>
      <c r="M121" s="27"/>
      <c r="N121" s="27"/>
      <c r="O121" s="27"/>
      <c r="P121" s="28"/>
      <c r="Q121" s="28"/>
      <c r="R121" s="28"/>
      <c r="S121" s="28"/>
      <c r="T121" s="28"/>
      <c r="U121" s="28"/>
      <c r="V121" s="28"/>
      <c r="W121" s="6"/>
      <c r="X121" s="6"/>
      <c r="Y121" s="6"/>
      <c r="Z121" s="6"/>
      <c r="AA121" s="6"/>
      <c r="AB121" s="6"/>
      <c r="AC121" s="29"/>
      <c r="AD121" s="6"/>
      <c r="AE121" s="29"/>
      <c r="AF121" s="6"/>
      <c r="AG121" s="6"/>
      <c r="AH121" s="29"/>
      <c r="AI121" s="29"/>
      <c r="AJ121" s="6"/>
      <c r="AK121" s="6"/>
      <c r="AL121" s="6"/>
      <c r="AM121" s="6"/>
      <c r="AN121" s="6"/>
      <c r="AO121" s="6"/>
      <c r="AP121" s="6"/>
      <c r="AQ121" s="6"/>
      <c r="AR121" s="6"/>
      <c r="AS121" s="6"/>
      <c r="AT121" s="6"/>
      <c r="AU121" s="6"/>
      <c r="AV121" s="6"/>
      <c r="AW121" s="6"/>
      <c r="AX121" s="6"/>
      <c r="AY121" s="6"/>
      <c r="AZ121" s="6"/>
      <c r="BA121" s="6"/>
      <c r="BB121" s="6"/>
      <c r="BC121" s="6"/>
      <c r="BD121" s="6"/>
      <c r="BE121" s="6"/>
      <c r="BF121" s="6"/>
      <c r="BG121" s="6"/>
      <c r="BH121" s="6"/>
      <c r="BI121" s="6"/>
      <c r="BJ121" s="6"/>
      <c r="BK121" s="6"/>
      <c r="BL121" s="158"/>
      <c r="BM121" s="96"/>
      <c r="BN121" s="96"/>
      <c r="BO121" s="96"/>
      <c r="BP121" s="96"/>
      <c r="BQ121" s="96"/>
      <c r="BR121" s="96"/>
      <c r="BS121" s="96"/>
      <c r="BT121" s="96"/>
      <c r="BU121" s="151"/>
      <c r="BV121" s="6"/>
      <c r="BW121" s="6"/>
      <c r="BX121" s="6"/>
      <c r="BY121" s="6"/>
      <c r="BZ121" s="6"/>
      <c r="CA121" s="6"/>
      <c r="CB121" s="6"/>
      <c r="CC121" s="6"/>
      <c r="CD121" s="6"/>
      <c r="CE121" s="6"/>
      <c r="CF121" s="6"/>
      <c r="CG121" s="6"/>
      <c r="CH121" s="6"/>
      <c r="CI121" s="6"/>
      <c r="CJ121" s="6"/>
      <c r="CK121" s="6"/>
      <c r="CL121" s="6"/>
      <c r="CM121" s="6"/>
      <c r="CN121" s="6"/>
      <c r="CO121" s="6"/>
      <c r="CP121" s="6"/>
      <c r="CQ121" s="6"/>
      <c r="CR121" s="6"/>
      <c r="CS121" s="6"/>
      <c r="CT121" s="6"/>
      <c r="CU121" s="6"/>
      <c r="CV121" s="6"/>
      <c r="CW121" s="6"/>
      <c r="CX121" s="6"/>
      <c r="CY121" s="6"/>
      <c r="CZ121" s="6"/>
      <c r="DA121" s="6"/>
      <c r="DB121" s="6"/>
      <c r="DC121" s="6"/>
      <c r="DD121" s="6"/>
      <c r="DE121" s="6"/>
      <c r="DF121" s="6"/>
      <c r="DG121" s="6"/>
      <c r="DH121" s="6"/>
      <c r="DI121" s="6"/>
      <c r="DJ121" s="6"/>
      <c r="DR121" s="30"/>
    </row>
    <row r="122" spans="1:129" s="5" customFormat="1" x14ac:dyDescent="0.25">
      <c r="A122" s="23"/>
      <c r="B122" s="23"/>
      <c r="C122" s="41"/>
      <c r="D122" s="21"/>
      <c r="E122" s="20"/>
      <c r="F122" s="20"/>
      <c r="G122" s="20"/>
      <c r="H122" s="24"/>
      <c r="I122" s="24"/>
      <c r="J122" s="25"/>
      <c r="K122" s="26"/>
      <c r="L122" s="24"/>
      <c r="M122" s="27"/>
      <c r="N122" s="27"/>
      <c r="O122" s="27"/>
      <c r="P122" s="28"/>
      <c r="Q122" s="28"/>
      <c r="R122" s="28"/>
      <c r="S122" s="28"/>
      <c r="T122" s="28"/>
      <c r="U122" s="28"/>
      <c r="V122" s="28"/>
      <c r="W122" s="6"/>
      <c r="X122" s="6"/>
      <c r="Y122" s="6"/>
      <c r="Z122" s="6"/>
      <c r="AA122" s="6"/>
      <c r="AB122" s="6"/>
      <c r="AC122" s="29"/>
      <c r="AD122" s="6"/>
      <c r="AE122" s="29"/>
      <c r="AF122" s="6"/>
      <c r="AG122" s="6"/>
      <c r="AH122" s="29"/>
      <c r="AI122" s="29"/>
      <c r="AJ122" s="6"/>
      <c r="AK122" s="6"/>
      <c r="AL122" s="6"/>
      <c r="AM122" s="6"/>
      <c r="AN122" s="6"/>
      <c r="AO122" s="6"/>
      <c r="AP122" s="6"/>
      <c r="AQ122" s="6"/>
      <c r="AR122" s="6"/>
      <c r="AS122" s="6"/>
      <c r="AT122" s="6"/>
      <c r="AU122" s="6"/>
      <c r="AV122" s="6"/>
      <c r="AW122" s="6"/>
      <c r="AX122" s="6"/>
      <c r="AY122" s="6"/>
      <c r="AZ122" s="6"/>
      <c r="BA122" s="6"/>
      <c r="BB122" s="6"/>
      <c r="BC122" s="6"/>
      <c r="BD122" s="6"/>
      <c r="BE122" s="6"/>
      <c r="BF122" s="6"/>
      <c r="BG122" s="6"/>
      <c r="BH122" s="6"/>
      <c r="BI122" s="6"/>
      <c r="BJ122" s="6"/>
      <c r="BK122" s="6"/>
      <c r="BL122" s="158"/>
      <c r="BM122" s="96"/>
      <c r="BN122" s="96"/>
      <c r="BO122" s="96"/>
      <c r="BP122" s="96"/>
      <c r="BQ122" s="96"/>
      <c r="BR122" s="96"/>
      <c r="BS122" s="96"/>
      <c r="BT122" s="96"/>
      <c r="BU122" s="151"/>
      <c r="BV122" s="6"/>
      <c r="BW122" s="6"/>
      <c r="BX122" s="6"/>
      <c r="BY122" s="6"/>
      <c r="BZ122" s="6"/>
      <c r="CA122" s="6"/>
      <c r="CB122" s="6"/>
      <c r="CC122" s="6"/>
      <c r="CD122" s="6"/>
      <c r="CE122" s="6"/>
      <c r="CF122" s="6"/>
      <c r="CG122" s="6"/>
      <c r="CH122" s="6"/>
      <c r="CI122" s="6"/>
      <c r="CJ122" s="6"/>
      <c r="CK122" s="6"/>
      <c r="CL122" s="6"/>
      <c r="CM122" s="6"/>
      <c r="CN122" s="6"/>
      <c r="CO122" s="6"/>
      <c r="CP122" s="6"/>
      <c r="CQ122" s="6"/>
      <c r="CR122" s="6"/>
      <c r="CS122" s="6"/>
      <c r="CT122" s="6"/>
      <c r="CU122" s="6"/>
      <c r="CV122" s="6"/>
      <c r="CW122" s="6"/>
      <c r="CX122" s="6"/>
      <c r="CY122" s="6"/>
      <c r="CZ122" s="6"/>
      <c r="DA122" s="6"/>
      <c r="DB122" s="6"/>
      <c r="DC122" s="6"/>
      <c r="DD122" s="6"/>
      <c r="DE122" s="6"/>
      <c r="DF122" s="6"/>
      <c r="DG122" s="6"/>
      <c r="DH122" s="6"/>
      <c r="DI122" s="6"/>
      <c r="DJ122" s="6"/>
      <c r="DK122" s="6"/>
      <c r="DS122" s="30"/>
    </row>
    <row r="123" spans="1:129" s="5" customFormat="1" x14ac:dyDescent="0.25">
      <c r="A123" s="23"/>
      <c r="B123" s="23"/>
      <c r="C123" s="41"/>
      <c r="D123" s="21"/>
      <c r="E123" s="20"/>
      <c r="F123" s="20"/>
      <c r="G123" s="20"/>
      <c r="H123" s="24"/>
      <c r="I123" s="24"/>
      <c r="J123" s="25"/>
      <c r="K123" s="26"/>
      <c r="L123" s="24"/>
      <c r="M123" s="27"/>
      <c r="N123" s="27"/>
      <c r="O123" s="27"/>
      <c r="P123" s="28"/>
      <c r="Q123" s="28"/>
      <c r="R123" s="28"/>
      <c r="S123" s="28"/>
      <c r="T123" s="28"/>
      <c r="U123" s="28"/>
      <c r="V123" s="28"/>
      <c r="W123" s="6"/>
      <c r="X123" s="6"/>
      <c r="Y123" s="6"/>
      <c r="Z123" s="6"/>
      <c r="AA123" s="6"/>
      <c r="AB123" s="6"/>
      <c r="AC123" s="29"/>
      <c r="AD123" s="6"/>
      <c r="AE123" s="29"/>
      <c r="AF123" s="6"/>
      <c r="AG123" s="6"/>
      <c r="AH123" s="29"/>
      <c r="AI123" s="29"/>
      <c r="AJ123" s="6"/>
      <c r="AK123" s="6"/>
      <c r="AL123" s="6"/>
      <c r="AM123" s="6"/>
      <c r="AN123" s="6"/>
      <c r="AO123" s="6"/>
      <c r="AP123" s="6"/>
      <c r="AQ123" s="6"/>
      <c r="AR123" s="6"/>
      <c r="AS123" s="6"/>
      <c r="AT123" s="6"/>
      <c r="AU123" s="6"/>
      <c r="AV123" s="6"/>
      <c r="AW123" s="6"/>
      <c r="AX123" s="6"/>
      <c r="AY123" s="6"/>
      <c r="AZ123" s="6"/>
      <c r="BA123" s="6"/>
      <c r="BB123" s="6"/>
      <c r="BC123" s="6"/>
      <c r="BD123" s="6"/>
      <c r="BE123" s="6"/>
      <c r="BF123" s="6"/>
      <c r="BG123" s="6"/>
      <c r="BH123" s="6"/>
      <c r="BI123" s="6"/>
      <c r="BJ123" s="6"/>
      <c r="BK123" s="6"/>
      <c r="BL123" s="158"/>
      <c r="BM123" s="96"/>
      <c r="BN123" s="96"/>
      <c r="BO123" s="96"/>
      <c r="BP123" s="96"/>
      <c r="BQ123" s="96"/>
      <c r="BR123" s="96"/>
      <c r="BS123" s="96"/>
      <c r="BT123" s="96"/>
      <c r="BU123" s="151"/>
      <c r="BV123" s="6"/>
      <c r="BW123" s="6"/>
      <c r="BX123" s="6"/>
      <c r="BY123" s="6"/>
      <c r="BZ123" s="6"/>
      <c r="CA123" s="6"/>
      <c r="CB123" s="6"/>
      <c r="CC123" s="6"/>
      <c r="CD123" s="6"/>
      <c r="CE123" s="6"/>
      <c r="CF123" s="6"/>
      <c r="CG123" s="6"/>
      <c r="CH123" s="6"/>
      <c r="CI123" s="6"/>
      <c r="CJ123" s="6"/>
      <c r="CK123" s="6"/>
      <c r="CL123" s="6"/>
      <c r="CM123" s="6"/>
      <c r="CN123" s="6"/>
      <c r="CO123" s="6"/>
      <c r="CP123" s="6"/>
      <c r="CQ123" s="6"/>
      <c r="CR123" s="6"/>
      <c r="CS123" s="6"/>
      <c r="CT123" s="6"/>
      <c r="CU123" s="6"/>
      <c r="CV123" s="6"/>
      <c r="CW123" s="6"/>
      <c r="CX123" s="6"/>
      <c r="CY123" s="6"/>
      <c r="CZ123" s="6"/>
      <c r="DA123" s="6"/>
      <c r="DB123" s="6"/>
      <c r="DC123" s="6"/>
      <c r="DD123" s="6"/>
      <c r="DE123" s="6"/>
      <c r="DF123" s="6"/>
      <c r="DG123" s="6"/>
      <c r="DH123" s="6"/>
      <c r="DI123" s="6"/>
      <c r="DJ123" s="6"/>
      <c r="DK123" s="6"/>
      <c r="DL123" s="6"/>
      <c r="DT123" s="30"/>
    </row>
    <row r="124" spans="1:129" s="5" customFormat="1" x14ac:dyDescent="0.25">
      <c r="A124" s="23"/>
      <c r="B124" s="23"/>
      <c r="C124" s="41"/>
      <c r="D124" s="21"/>
      <c r="E124" s="20"/>
      <c r="F124" s="20"/>
      <c r="G124" s="20"/>
      <c r="H124" s="24"/>
      <c r="I124" s="24"/>
      <c r="J124" s="25"/>
      <c r="K124" s="26"/>
      <c r="L124" s="24"/>
      <c r="M124" s="27"/>
      <c r="N124" s="27"/>
      <c r="O124" s="27"/>
      <c r="P124" s="28"/>
      <c r="Q124" s="28"/>
      <c r="R124" s="28"/>
      <c r="S124" s="28"/>
      <c r="T124" s="28"/>
      <c r="U124" s="28"/>
      <c r="V124" s="28"/>
      <c r="W124" s="6"/>
      <c r="X124" s="6"/>
      <c r="Y124" s="6"/>
      <c r="Z124" s="6"/>
      <c r="AA124" s="6"/>
      <c r="AB124" s="6"/>
      <c r="AC124" s="29"/>
      <c r="AD124" s="6"/>
      <c r="AE124" s="29"/>
      <c r="AF124" s="6"/>
      <c r="AG124" s="6"/>
      <c r="AH124" s="29"/>
      <c r="AI124" s="29"/>
      <c r="AJ124" s="6"/>
      <c r="AK124" s="6"/>
      <c r="AL124" s="6"/>
      <c r="AM124" s="6"/>
      <c r="AN124" s="6"/>
      <c r="AO124" s="6"/>
      <c r="AP124" s="6"/>
      <c r="AQ124" s="6"/>
      <c r="AR124" s="6"/>
      <c r="AS124" s="6"/>
      <c r="AT124" s="6"/>
      <c r="AU124" s="6"/>
      <c r="AV124" s="6"/>
      <c r="AW124" s="6"/>
      <c r="AX124" s="6"/>
      <c r="AY124" s="6"/>
      <c r="AZ124" s="6"/>
      <c r="BA124" s="6"/>
      <c r="BB124" s="6"/>
      <c r="BC124" s="6"/>
      <c r="BD124" s="6"/>
      <c r="BE124" s="6"/>
      <c r="BF124" s="6"/>
      <c r="BG124" s="6"/>
      <c r="BH124" s="6"/>
      <c r="BI124" s="6"/>
      <c r="BJ124" s="6"/>
      <c r="BK124" s="6"/>
      <c r="BL124" s="158"/>
      <c r="BM124" s="96"/>
      <c r="BN124" s="96"/>
      <c r="BO124" s="96"/>
      <c r="BP124" s="96"/>
      <c r="BQ124" s="96"/>
      <c r="BR124" s="96"/>
      <c r="BS124" s="96"/>
      <c r="BT124" s="96"/>
      <c r="BU124" s="151"/>
      <c r="BV124" s="6"/>
      <c r="BW124" s="6"/>
      <c r="BX124" s="6"/>
      <c r="BY124" s="6"/>
      <c r="BZ124" s="6"/>
      <c r="CA124" s="6"/>
      <c r="CB124" s="6"/>
      <c r="CC124" s="6"/>
      <c r="CD124" s="6"/>
      <c r="CE124" s="6"/>
      <c r="CF124" s="6"/>
      <c r="CG124" s="6"/>
      <c r="CH124" s="6"/>
      <c r="CI124" s="6"/>
      <c r="CJ124" s="6"/>
      <c r="CK124" s="6"/>
      <c r="CL124" s="6"/>
      <c r="CM124" s="6"/>
      <c r="CN124" s="6"/>
      <c r="CO124" s="6"/>
      <c r="CP124" s="6"/>
      <c r="CQ124" s="6"/>
      <c r="CR124" s="6"/>
      <c r="CS124" s="6"/>
      <c r="CT124" s="6"/>
      <c r="CU124" s="6"/>
      <c r="CV124" s="6"/>
      <c r="CW124" s="6"/>
      <c r="CX124" s="6"/>
      <c r="CY124" s="6"/>
      <c r="CZ124" s="6"/>
      <c r="DA124" s="6"/>
      <c r="DB124" s="6"/>
      <c r="DC124" s="6"/>
      <c r="DD124" s="6"/>
      <c r="DE124" s="6"/>
      <c r="DF124" s="6"/>
      <c r="DG124" s="6"/>
      <c r="DH124" s="6"/>
      <c r="DI124" s="6"/>
      <c r="DJ124" s="6"/>
      <c r="DK124" s="6"/>
      <c r="DL124" s="6"/>
      <c r="DM124" s="6"/>
      <c r="DU124" s="30"/>
    </row>
    <row r="125" spans="1:129" s="5" customFormat="1" x14ac:dyDescent="0.25">
      <c r="A125" s="23"/>
      <c r="B125" s="23"/>
      <c r="C125" s="41"/>
      <c r="D125" s="21"/>
      <c r="E125" s="20"/>
      <c r="F125" s="20"/>
      <c r="G125" s="20"/>
      <c r="H125" s="24"/>
      <c r="I125" s="24"/>
      <c r="J125" s="25"/>
      <c r="K125" s="26"/>
      <c r="L125" s="24"/>
      <c r="M125" s="27"/>
      <c r="N125" s="27"/>
      <c r="O125" s="27"/>
      <c r="P125" s="28"/>
      <c r="Q125" s="28"/>
      <c r="R125" s="28"/>
      <c r="S125" s="28"/>
      <c r="T125" s="28"/>
      <c r="U125" s="28"/>
      <c r="V125" s="28"/>
      <c r="W125" s="6"/>
      <c r="X125" s="6"/>
      <c r="Y125" s="6"/>
      <c r="Z125" s="6"/>
      <c r="AA125" s="6"/>
      <c r="AB125" s="6"/>
      <c r="AC125" s="29"/>
      <c r="AD125" s="6"/>
      <c r="AE125" s="29"/>
      <c r="AF125" s="6"/>
      <c r="AG125" s="6"/>
      <c r="AH125" s="29"/>
      <c r="AI125" s="29"/>
      <c r="AJ125" s="6"/>
      <c r="AK125" s="6"/>
      <c r="AL125" s="6"/>
      <c r="AM125" s="6"/>
      <c r="AN125" s="6"/>
      <c r="AO125" s="6"/>
      <c r="AP125" s="6"/>
      <c r="AQ125" s="6"/>
      <c r="AR125" s="6"/>
      <c r="AS125" s="6"/>
      <c r="AT125" s="6"/>
      <c r="AU125" s="6"/>
      <c r="AV125" s="6"/>
      <c r="AW125" s="6"/>
      <c r="AX125" s="6"/>
      <c r="AY125" s="6"/>
      <c r="AZ125" s="6"/>
      <c r="BA125" s="6"/>
      <c r="BB125" s="6"/>
      <c r="BC125" s="6"/>
      <c r="BD125" s="6"/>
      <c r="BE125" s="6"/>
      <c r="BF125" s="6"/>
      <c r="BG125" s="6"/>
      <c r="BH125" s="6"/>
      <c r="BI125" s="6"/>
      <c r="BJ125" s="6"/>
      <c r="BK125" s="6"/>
      <c r="BL125" s="158"/>
      <c r="BM125" s="96"/>
      <c r="BN125" s="96"/>
      <c r="BO125" s="96"/>
      <c r="BP125" s="96"/>
      <c r="BQ125" s="96"/>
      <c r="BR125" s="96"/>
      <c r="BS125" s="96"/>
      <c r="BT125" s="96"/>
      <c r="BU125" s="151"/>
      <c r="BV125" s="6"/>
      <c r="BW125" s="6"/>
      <c r="BX125" s="6"/>
      <c r="BY125" s="6"/>
      <c r="BZ125" s="6"/>
      <c r="CA125" s="6"/>
      <c r="CB125" s="6"/>
      <c r="CC125" s="6"/>
      <c r="CD125" s="6"/>
      <c r="CE125" s="6"/>
      <c r="CF125" s="6"/>
      <c r="CG125" s="6"/>
      <c r="CH125" s="6"/>
      <c r="CI125" s="6"/>
      <c r="CJ125" s="6"/>
      <c r="CK125" s="6"/>
      <c r="CL125" s="6"/>
      <c r="CM125" s="6"/>
      <c r="CN125" s="6"/>
      <c r="CO125" s="6"/>
      <c r="CP125" s="6"/>
      <c r="CQ125" s="6"/>
      <c r="CR125" s="6"/>
      <c r="CS125" s="6"/>
      <c r="CT125" s="6"/>
      <c r="CU125" s="6"/>
      <c r="CV125" s="6"/>
      <c r="CW125" s="6"/>
      <c r="CX125" s="6"/>
      <c r="CY125" s="6"/>
      <c r="CZ125" s="6"/>
      <c r="DA125" s="6"/>
      <c r="DB125" s="6"/>
      <c r="DC125" s="6"/>
      <c r="DD125" s="6"/>
      <c r="DE125" s="6"/>
      <c r="DF125" s="6"/>
      <c r="DG125" s="6"/>
      <c r="DH125" s="6"/>
      <c r="DI125" s="6"/>
      <c r="DJ125" s="6"/>
      <c r="DK125" s="6"/>
      <c r="DL125" s="6"/>
      <c r="DM125" s="6"/>
      <c r="DN125" s="6"/>
      <c r="DV125" s="30"/>
    </row>
    <row r="126" spans="1:129" s="5" customFormat="1" x14ac:dyDescent="0.25">
      <c r="A126" s="23"/>
      <c r="B126" s="23"/>
      <c r="C126" s="41"/>
      <c r="D126" s="21"/>
      <c r="E126" s="20"/>
      <c r="F126" s="20"/>
      <c r="G126" s="20"/>
      <c r="H126" s="24"/>
      <c r="I126" s="24"/>
      <c r="J126" s="25"/>
      <c r="K126" s="26"/>
      <c r="L126" s="24"/>
      <c r="M126" s="27"/>
      <c r="N126" s="27"/>
      <c r="O126" s="27"/>
      <c r="P126" s="28"/>
      <c r="Q126" s="28"/>
      <c r="R126" s="28"/>
      <c r="S126" s="28"/>
      <c r="T126" s="28"/>
      <c r="U126" s="28"/>
      <c r="V126" s="28"/>
      <c r="W126" s="6"/>
      <c r="X126" s="6"/>
      <c r="Y126" s="6"/>
      <c r="Z126" s="6"/>
      <c r="AA126" s="6"/>
      <c r="AB126" s="6"/>
      <c r="AC126" s="29"/>
      <c r="AD126" s="6"/>
      <c r="AE126" s="29"/>
      <c r="AF126" s="6"/>
      <c r="AG126" s="6"/>
      <c r="AH126" s="29"/>
      <c r="AI126" s="29"/>
      <c r="AJ126" s="6"/>
      <c r="AK126" s="6"/>
      <c r="AL126" s="6"/>
      <c r="AM126" s="6"/>
      <c r="AN126" s="6"/>
      <c r="AO126" s="6"/>
      <c r="AP126" s="6"/>
      <c r="AQ126" s="6"/>
      <c r="AR126" s="6"/>
      <c r="AS126" s="6"/>
      <c r="AT126" s="6"/>
      <c r="AU126" s="6"/>
      <c r="AV126" s="6"/>
      <c r="AW126" s="6"/>
      <c r="AX126" s="6"/>
      <c r="AY126" s="6"/>
      <c r="AZ126" s="6"/>
      <c r="BA126" s="6"/>
      <c r="BB126" s="6"/>
      <c r="BC126" s="6"/>
      <c r="BD126" s="6"/>
      <c r="BE126" s="6"/>
      <c r="BF126" s="6"/>
      <c r="BG126" s="6"/>
      <c r="BH126" s="6"/>
      <c r="BI126" s="6"/>
      <c r="BJ126" s="6"/>
      <c r="BK126" s="6"/>
      <c r="BL126" s="158"/>
      <c r="BM126" s="96"/>
      <c r="BN126" s="96"/>
      <c r="BO126" s="96"/>
      <c r="BP126" s="96"/>
      <c r="BQ126" s="96"/>
      <c r="BR126" s="96"/>
      <c r="BS126" s="96"/>
      <c r="BT126" s="96"/>
      <c r="BU126" s="151"/>
      <c r="BV126" s="6"/>
      <c r="BW126" s="6"/>
      <c r="BX126" s="6"/>
      <c r="BY126" s="6"/>
      <c r="BZ126" s="6"/>
      <c r="CA126" s="6"/>
      <c r="CB126" s="6"/>
      <c r="CC126" s="6"/>
      <c r="CD126" s="6"/>
      <c r="CE126" s="6"/>
      <c r="CF126" s="6"/>
      <c r="CG126" s="6"/>
      <c r="CH126" s="6"/>
      <c r="CI126" s="6"/>
      <c r="CJ126" s="6"/>
      <c r="CK126" s="6"/>
      <c r="CL126" s="6"/>
      <c r="CM126" s="6"/>
      <c r="CN126" s="6"/>
      <c r="CO126" s="6"/>
      <c r="CP126" s="6"/>
      <c r="CQ126" s="6"/>
      <c r="CR126" s="6"/>
      <c r="CS126" s="6"/>
      <c r="CT126" s="6"/>
      <c r="CU126" s="6"/>
      <c r="CV126" s="6"/>
      <c r="CW126" s="6"/>
      <c r="CX126" s="6"/>
      <c r="CY126" s="6"/>
      <c r="CZ126" s="6"/>
      <c r="DA126" s="6"/>
      <c r="DB126" s="6"/>
      <c r="DC126" s="6"/>
      <c r="DD126" s="6"/>
      <c r="DE126" s="6"/>
      <c r="DF126" s="6"/>
      <c r="DG126" s="6"/>
      <c r="DH126" s="6"/>
      <c r="DI126" s="6"/>
      <c r="DJ126" s="6"/>
      <c r="DK126" s="6"/>
      <c r="DL126" s="6"/>
      <c r="DM126" s="6"/>
      <c r="DN126" s="6"/>
      <c r="DO126" s="6"/>
      <c r="DW126" s="30"/>
    </row>
    <row r="127" spans="1:129" s="5" customFormat="1" x14ac:dyDescent="0.25">
      <c r="A127" s="23"/>
      <c r="B127" s="23"/>
      <c r="C127" s="41"/>
      <c r="D127" s="21"/>
      <c r="E127" s="20"/>
      <c r="F127" s="20"/>
      <c r="G127" s="20"/>
      <c r="H127" s="24"/>
      <c r="I127" s="24"/>
      <c r="J127" s="25"/>
      <c r="K127" s="26"/>
      <c r="L127" s="24"/>
      <c r="M127" s="27"/>
      <c r="N127" s="27"/>
      <c r="O127" s="27"/>
      <c r="P127" s="28"/>
      <c r="Q127" s="28"/>
      <c r="R127" s="28"/>
      <c r="S127" s="28"/>
      <c r="T127" s="28"/>
      <c r="U127" s="28"/>
      <c r="V127" s="28"/>
      <c r="W127" s="6"/>
      <c r="X127" s="6"/>
      <c r="Y127" s="6"/>
      <c r="Z127" s="6"/>
      <c r="AA127" s="6"/>
      <c r="AB127" s="6"/>
      <c r="AC127" s="29"/>
      <c r="AD127" s="6"/>
      <c r="AE127" s="29"/>
      <c r="AF127" s="6"/>
      <c r="AG127" s="6"/>
      <c r="AH127" s="29"/>
      <c r="AI127" s="29"/>
      <c r="AJ127" s="6"/>
      <c r="AK127" s="6"/>
      <c r="AL127" s="6"/>
      <c r="AM127" s="6"/>
      <c r="AN127" s="6"/>
      <c r="AO127" s="6"/>
      <c r="AP127" s="6"/>
      <c r="AQ127" s="6"/>
      <c r="AR127" s="6"/>
      <c r="AS127" s="6"/>
      <c r="AT127" s="6"/>
      <c r="AU127" s="6"/>
      <c r="AV127" s="6"/>
      <c r="AW127" s="6"/>
      <c r="AX127" s="6"/>
      <c r="AY127" s="6"/>
      <c r="AZ127" s="6"/>
      <c r="BA127" s="6"/>
      <c r="BB127" s="6"/>
      <c r="BC127" s="6"/>
      <c r="BD127" s="6"/>
      <c r="BE127" s="6"/>
      <c r="BF127" s="6"/>
      <c r="BG127" s="6"/>
      <c r="BH127" s="6"/>
      <c r="BI127" s="6"/>
      <c r="BJ127" s="6"/>
      <c r="BK127" s="6"/>
      <c r="BL127" s="158"/>
      <c r="BM127" s="96"/>
      <c r="BN127" s="96"/>
      <c r="BO127" s="96"/>
      <c r="BP127" s="96"/>
      <c r="BQ127" s="96"/>
      <c r="BR127" s="96"/>
      <c r="BS127" s="96"/>
      <c r="BT127" s="96"/>
      <c r="BU127" s="151"/>
      <c r="BV127" s="6"/>
      <c r="BW127" s="6"/>
      <c r="BX127" s="6"/>
      <c r="BY127" s="6"/>
      <c r="BZ127" s="6"/>
      <c r="CA127" s="6"/>
      <c r="CB127" s="6"/>
      <c r="CC127" s="6"/>
      <c r="CD127" s="6"/>
      <c r="CE127" s="6"/>
      <c r="CF127" s="6"/>
      <c r="CG127" s="6"/>
      <c r="CH127" s="6"/>
      <c r="CI127" s="6"/>
      <c r="CJ127" s="6"/>
      <c r="CK127" s="6"/>
      <c r="CL127" s="6"/>
      <c r="CM127" s="6"/>
      <c r="CN127" s="6"/>
      <c r="CO127" s="6"/>
      <c r="CP127" s="6"/>
      <c r="CQ127" s="6"/>
      <c r="CR127" s="6"/>
      <c r="CS127" s="6"/>
      <c r="CT127" s="6"/>
      <c r="CU127" s="6"/>
      <c r="CV127" s="6"/>
      <c r="CW127" s="6"/>
      <c r="CX127" s="6"/>
      <c r="CY127" s="6"/>
      <c r="CZ127" s="6"/>
      <c r="DA127" s="6"/>
      <c r="DB127" s="6"/>
      <c r="DC127" s="6"/>
      <c r="DD127" s="6"/>
      <c r="DE127" s="6"/>
      <c r="DF127" s="6"/>
      <c r="DG127" s="6"/>
      <c r="DH127" s="6"/>
      <c r="DI127" s="6"/>
      <c r="DJ127" s="6"/>
      <c r="DK127" s="6"/>
      <c r="DL127" s="6"/>
      <c r="DM127" s="6"/>
      <c r="DN127" s="6"/>
      <c r="DO127" s="6"/>
      <c r="DP127" s="6"/>
      <c r="DX127" s="30"/>
    </row>
    <row r="128" spans="1:129" s="5" customFormat="1" x14ac:dyDescent="0.25">
      <c r="A128" s="23"/>
      <c r="B128" s="23"/>
      <c r="C128" s="41"/>
      <c r="D128" s="21"/>
      <c r="E128" s="20"/>
      <c r="F128" s="20"/>
      <c r="G128" s="20"/>
      <c r="H128" s="24"/>
      <c r="I128" s="24"/>
      <c r="J128" s="25"/>
      <c r="K128" s="26"/>
      <c r="L128" s="24"/>
      <c r="M128" s="27"/>
      <c r="N128" s="27"/>
      <c r="O128" s="27"/>
      <c r="P128" s="28"/>
      <c r="Q128" s="28"/>
      <c r="R128" s="28"/>
      <c r="S128" s="28"/>
      <c r="T128" s="28"/>
      <c r="U128" s="28"/>
      <c r="V128" s="28"/>
      <c r="W128" s="6"/>
      <c r="X128" s="6"/>
      <c r="Y128" s="6"/>
      <c r="Z128" s="6"/>
      <c r="AA128" s="6"/>
      <c r="AB128" s="6"/>
      <c r="AC128" s="29"/>
      <c r="AD128" s="6"/>
      <c r="AE128" s="29"/>
      <c r="AF128" s="6"/>
      <c r="AG128" s="6"/>
      <c r="AH128" s="29"/>
      <c r="AI128" s="29"/>
      <c r="AJ128" s="6"/>
      <c r="AK128" s="6"/>
      <c r="AL128" s="6"/>
      <c r="AM128" s="6"/>
      <c r="AN128" s="6"/>
      <c r="AO128" s="6"/>
      <c r="AP128" s="6"/>
      <c r="AQ128" s="6"/>
      <c r="AR128" s="6"/>
      <c r="AS128" s="6"/>
      <c r="AT128" s="6"/>
      <c r="AU128" s="6"/>
      <c r="AV128" s="6"/>
      <c r="AW128" s="6"/>
      <c r="AX128" s="6"/>
      <c r="AY128" s="6"/>
      <c r="AZ128" s="6"/>
      <c r="BA128" s="6"/>
      <c r="BB128" s="6"/>
      <c r="BC128" s="6"/>
      <c r="BD128" s="6"/>
      <c r="BE128" s="6"/>
      <c r="BF128" s="6"/>
      <c r="BG128" s="6"/>
      <c r="BH128" s="6"/>
      <c r="BI128" s="6"/>
      <c r="BJ128" s="6"/>
      <c r="BK128" s="6"/>
      <c r="BL128" s="158"/>
      <c r="BM128" s="96"/>
      <c r="BN128" s="96"/>
      <c r="BO128" s="96"/>
      <c r="BP128" s="96"/>
      <c r="BQ128" s="96"/>
      <c r="BR128" s="96"/>
      <c r="BS128" s="96"/>
      <c r="BT128" s="96"/>
      <c r="BU128" s="151"/>
      <c r="BV128" s="6"/>
      <c r="BW128" s="6"/>
      <c r="BX128" s="6"/>
      <c r="BY128" s="6"/>
      <c r="BZ128" s="6"/>
      <c r="CA128" s="6"/>
      <c r="CB128" s="6"/>
      <c r="CC128" s="6"/>
      <c r="CD128" s="6"/>
      <c r="CE128" s="6"/>
      <c r="CF128" s="6"/>
      <c r="CG128" s="6"/>
      <c r="CH128" s="6"/>
      <c r="CI128" s="6"/>
      <c r="CJ128" s="6"/>
      <c r="CK128" s="6"/>
      <c r="CL128" s="6"/>
      <c r="CM128" s="6"/>
      <c r="CN128" s="6"/>
      <c r="CO128" s="6"/>
      <c r="CP128" s="6"/>
      <c r="CQ128" s="6"/>
      <c r="CR128" s="6"/>
      <c r="CS128" s="6"/>
      <c r="CT128" s="6"/>
      <c r="CU128" s="6"/>
      <c r="CV128" s="6"/>
      <c r="CW128" s="6"/>
      <c r="CX128" s="6"/>
      <c r="CY128" s="6"/>
      <c r="CZ128" s="6"/>
      <c r="DA128" s="6"/>
      <c r="DB128" s="6"/>
      <c r="DC128" s="6"/>
      <c r="DD128" s="6"/>
      <c r="DE128" s="6"/>
      <c r="DF128" s="6"/>
      <c r="DG128" s="6"/>
      <c r="DH128" s="6"/>
      <c r="DI128" s="6"/>
      <c r="DJ128" s="6"/>
      <c r="DK128" s="6"/>
      <c r="DL128" s="6"/>
      <c r="DM128" s="6"/>
      <c r="DN128" s="6"/>
      <c r="DO128" s="6"/>
      <c r="DP128" s="6"/>
      <c r="DQ128" s="6"/>
      <c r="DY128" s="30"/>
    </row>
    <row r="129" spans="1:132" s="5" customFormat="1" x14ac:dyDescent="0.25">
      <c r="A129" s="23"/>
      <c r="B129" s="23"/>
      <c r="C129" s="41"/>
      <c r="D129" s="21"/>
      <c r="E129" s="20"/>
      <c r="F129" s="20"/>
      <c r="G129" s="20"/>
      <c r="H129" s="24"/>
      <c r="I129" s="24"/>
      <c r="J129" s="25"/>
      <c r="K129" s="26"/>
      <c r="L129" s="24"/>
      <c r="M129" s="27"/>
      <c r="N129" s="27"/>
      <c r="O129" s="27"/>
      <c r="P129" s="28"/>
      <c r="Q129" s="28"/>
      <c r="R129" s="28"/>
      <c r="S129" s="28"/>
      <c r="T129" s="28"/>
      <c r="U129" s="28"/>
      <c r="V129" s="28"/>
      <c r="W129" s="6"/>
      <c r="X129" s="6"/>
      <c r="Y129" s="6"/>
      <c r="Z129" s="6"/>
      <c r="AA129" s="6"/>
      <c r="AB129" s="6"/>
      <c r="AC129" s="29"/>
      <c r="AD129" s="6"/>
      <c r="AE129" s="29"/>
      <c r="AF129" s="6"/>
      <c r="AG129" s="6"/>
      <c r="AH129" s="29"/>
      <c r="AI129" s="29"/>
      <c r="AJ129" s="6"/>
      <c r="AK129" s="6"/>
      <c r="AL129" s="6"/>
      <c r="AM129" s="6"/>
      <c r="AN129" s="6"/>
      <c r="AO129" s="6"/>
      <c r="AP129" s="6"/>
      <c r="AQ129" s="6"/>
      <c r="AR129" s="6"/>
      <c r="AS129" s="6"/>
      <c r="AT129" s="6"/>
      <c r="AU129" s="6"/>
      <c r="AV129" s="6"/>
      <c r="AW129" s="6"/>
      <c r="AX129" s="6"/>
      <c r="AY129" s="6"/>
      <c r="AZ129" s="6"/>
      <c r="BA129" s="6"/>
      <c r="BB129" s="6"/>
      <c r="BC129" s="6"/>
      <c r="BD129" s="6"/>
      <c r="BE129" s="6"/>
      <c r="BF129" s="6"/>
      <c r="BG129" s="6"/>
      <c r="BH129" s="6"/>
      <c r="BI129" s="6"/>
      <c r="BJ129" s="6"/>
      <c r="BK129" s="6"/>
      <c r="BL129" s="158"/>
      <c r="BM129" s="96"/>
      <c r="BN129" s="96"/>
      <c r="BO129" s="96"/>
      <c r="BP129" s="96"/>
      <c r="BQ129" s="96"/>
      <c r="BR129" s="96"/>
      <c r="BS129" s="96"/>
      <c r="BT129" s="96"/>
      <c r="BU129" s="151"/>
      <c r="BV129" s="6"/>
      <c r="BW129" s="6"/>
      <c r="BX129" s="6"/>
      <c r="BY129" s="6"/>
      <c r="BZ129" s="6"/>
      <c r="CA129" s="6"/>
      <c r="CB129" s="6"/>
      <c r="CC129" s="6"/>
      <c r="CD129" s="6"/>
      <c r="CE129" s="6"/>
      <c r="CF129" s="6"/>
      <c r="CG129" s="6"/>
      <c r="CH129" s="6"/>
      <c r="CI129" s="6"/>
      <c r="CJ129" s="6"/>
      <c r="CK129" s="6"/>
      <c r="CL129" s="6"/>
      <c r="CM129" s="6"/>
      <c r="CN129" s="6"/>
      <c r="CO129" s="6"/>
      <c r="CP129" s="6"/>
      <c r="CQ129" s="6"/>
      <c r="CR129" s="6"/>
      <c r="CS129" s="6"/>
      <c r="CT129" s="6"/>
      <c r="CU129" s="6"/>
      <c r="CV129" s="6"/>
      <c r="CW129" s="6"/>
      <c r="CX129" s="6"/>
      <c r="CY129" s="6"/>
      <c r="CZ129" s="6"/>
      <c r="DA129" s="6"/>
      <c r="DB129" s="6"/>
      <c r="DC129" s="6"/>
      <c r="DD129" s="6"/>
      <c r="DE129" s="6"/>
      <c r="DF129" s="6"/>
      <c r="DG129" s="6"/>
      <c r="DH129" s="6"/>
      <c r="DI129" s="6"/>
      <c r="DJ129" s="6"/>
      <c r="DK129" s="6"/>
      <c r="DL129" s="6"/>
      <c r="DM129" s="6"/>
      <c r="DN129" s="6"/>
      <c r="DO129" s="6"/>
      <c r="DP129" s="6"/>
      <c r="DQ129" s="6"/>
      <c r="DR129" s="6"/>
      <c r="DZ129" s="30"/>
    </row>
    <row r="130" spans="1:132" s="5" customFormat="1" x14ac:dyDescent="0.25">
      <c r="A130" s="23"/>
      <c r="B130" s="23"/>
      <c r="C130" s="41"/>
      <c r="D130" s="21"/>
      <c r="E130" s="20"/>
      <c r="F130" s="20"/>
      <c r="G130" s="20"/>
      <c r="H130" s="24"/>
      <c r="I130" s="24"/>
      <c r="J130" s="25"/>
      <c r="K130" s="26"/>
      <c r="L130" s="24"/>
      <c r="M130" s="27"/>
      <c r="N130" s="27"/>
      <c r="O130" s="27"/>
      <c r="P130" s="28"/>
      <c r="Q130" s="28"/>
      <c r="R130" s="28"/>
      <c r="S130" s="28"/>
      <c r="T130" s="28"/>
      <c r="U130" s="28"/>
      <c r="V130" s="28"/>
      <c r="W130" s="6"/>
      <c r="X130" s="6"/>
      <c r="Y130" s="6"/>
      <c r="Z130" s="6"/>
      <c r="AA130" s="6"/>
      <c r="AB130" s="6"/>
      <c r="AC130" s="29"/>
      <c r="AD130" s="6"/>
      <c r="AE130" s="29"/>
      <c r="AF130" s="6"/>
      <c r="AG130" s="6"/>
      <c r="AH130" s="29"/>
      <c r="AI130" s="29"/>
      <c r="AJ130" s="6"/>
      <c r="AK130" s="6"/>
      <c r="AL130" s="6"/>
      <c r="AM130" s="6"/>
      <c r="AN130" s="6"/>
      <c r="AO130" s="6"/>
      <c r="AP130" s="6"/>
      <c r="AQ130" s="6"/>
      <c r="AR130" s="6"/>
      <c r="AS130" s="6"/>
      <c r="AT130" s="6"/>
      <c r="AU130" s="6"/>
      <c r="AV130" s="6"/>
      <c r="AW130" s="6"/>
      <c r="AX130" s="6"/>
      <c r="AY130" s="6"/>
      <c r="AZ130" s="6"/>
      <c r="BA130" s="6"/>
      <c r="BB130" s="6"/>
      <c r="BC130" s="6"/>
      <c r="BD130" s="6"/>
      <c r="BE130" s="6"/>
      <c r="BF130" s="6"/>
      <c r="BG130" s="6"/>
      <c r="BH130" s="6"/>
      <c r="BI130" s="6"/>
      <c r="BJ130" s="6"/>
      <c r="BK130" s="6"/>
      <c r="BL130" s="158"/>
      <c r="BM130" s="96"/>
      <c r="BN130" s="96"/>
      <c r="BO130" s="96"/>
      <c r="BP130" s="96"/>
      <c r="BQ130" s="96"/>
      <c r="BR130" s="96"/>
      <c r="BS130" s="96"/>
      <c r="BT130" s="96"/>
      <c r="BU130" s="151"/>
      <c r="BV130" s="6"/>
      <c r="BW130" s="6"/>
      <c r="BX130" s="6"/>
      <c r="BY130" s="6"/>
      <c r="BZ130" s="6"/>
      <c r="CA130" s="6"/>
      <c r="CB130" s="6"/>
      <c r="CC130" s="6"/>
      <c r="CD130" s="6"/>
      <c r="CE130" s="6"/>
      <c r="CF130" s="6"/>
      <c r="CG130" s="6"/>
      <c r="CH130" s="6"/>
      <c r="CI130" s="6"/>
      <c r="CJ130" s="6"/>
      <c r="CK130" s="6"/>
      <c r="CL130" s="6"/>
      <c r="CM130" s="6"/>
      <c r="CN130" s="6"/>
      <c r="CO130" s="6"/>
      <c r="CP130" s="6"/>
      <c r="CQ130" s="6"/>
      <c r="CR130" s="6"/>
      <c r="CS130" s="6"/>
      <c r="CT130" s="6"/>
      <c r="CU130" s="6"/>
      <c r="CV130" s="6"/>
      <c r="CW130" s="6"/>
      <c r="CX130" s="6"/>
      <c r="CY130" s="6"/>
      <c r="CZ130" s="6"/>
      <c r="DA130" s="6"/>
      <c r="DB130" s="6"/>
      <c r="DC130" s="6"/>
      <c r="DD130" s="6"/>
      <c r="DE130" s="6"/>
      <c r="DF130" s="6"/>
      <c r="DG130" s="6"/>
      <c r="DH130" s="6"/>
      <c r="DI130" s="6"/>
      <c r="DJ130" s="6"/>
      <c r="DK130" s="6"/>
      <c r="DL130" s="6"/>
      <c r="DM130" s="6"/>
      <c r="DN130" s="6"/>
      <c r="DO130" s="6"/>
      <c r="DP130" s="6"/>
      <c r="DQ130" s="6"/>
      <c r="DR130" s="6"/>
      <c r="DS130" s="6"/>
      <c r="EA130" s="30"/>
    </row>
    <row r="131" spans="1:132" s="5" customFormat="1" x14ac:dyDescent="0.25">
      <c r="A131" s="23"/>
      <c r="B131" s="23"/>
      <c r="C131" s="41"/>
      <c r="D131" s="21"/>
      <c r="E131" s="20"/>
      <c r="F131" s="20"/>
      <c r="G131" s="20"/>
      <c r="H131" s="24"/>
      <c r="I131" s="24"/>
      <c r="J131" s="25"/>
      <c r="K131" s="26"/>
      <c r="L131" s="24"/>
      <c r="M131" s="27"/>
      <c r="N131" s="27"/>
      <c r="O131" s="27"/>
      <c r="P131" s="28"/>
      <c r="Q131" s="28"/>
      <c r="R131" s="28"/>
      <c r="S131" s="28"/>
      <c r="T131" s="28"/>
      <c r="U131" s="28"/>
      <c r="V131" s="28"/>
      <c r="W131" s="6"/>
      <c r="X131" s="6"/>
      <c r="Y131" s="6"/>
      <c r="Z131" s="6"/>
      <c r="AA131" s="6"/>
      <c r="AB131" s="6"/>
      <c r="AC131" s="29"/>
      <c r="AD131" s="6"/>
      <c r="AE131" s="29"/>
      <c r="AF131" s="6"/>
      <c r="AG131" s="6"/>
      <c r="AH131" s="29"/>
      <c r="AI131" s="29"/>
      <c r="AJ131" s="6"/>
      <c r="AK131" s="6"/>
      <c r="AL131" s="6"/>
      <c r="AM131" s="6"/>
      <c r="AN131" s="6"/>
      <c r="AO131" s="6"/>
      <c r="AP131" s="6"/>
      <c r="AQ131" s="6"/>
      <c r="AR131" s="6"/>
      <c r="AS131" s="6"/>
      <c r="AT131" s="6"/>
      <c r="AU131" s="6"/>
      <c r="AV131" s="6"/>
      <c r="AW131" s="6"/>
      <c r="AX131" s="6"/>
      <c r="AY131" s="6"/>
      <c r="AZ131" s="6"/>
      <c r="BA131" s="6"/>
      <c r="BB131" s="6"/>
      <c r="BC131" s="6"/>
      <c r="BD131" s="6"/>
      <c r="BE131" s="6"/>
      <c r="BF131" s="6"/>
      <c r="BG131" s="6"/>
      <c r="BH131" s="6"/>
      <c r="BI131" s="6"/>
      <c r="BJ131" s="6"/>
      <c r="BK131" s="6"/>
      <c r="BL131" s="158"/>
      <c r="BM131" s="96"/>
      <c r="BN131" s="96"/>
      <c r="BO131" s="96"/>
      <c r="BP131" s="96"/>
      <c r="BQ131" s="96"/>
      <c r="BR131" s="96"/>
      <c r="BS131" s="96"/>
      <c r="BT131" s="96"/>
      <c r="BU131" s="151"/>
      <c r="BV131" s="6"/>
      <c r="BW131" s="6"/>
      <c r="BX131" s="6"/>
      <c r="BY131" s="6"/>
      <c r="BZ131" s="6"/>
      <c r="CA131" s="6"/>
      <c r="CB131" s="6"/>
      <c r="CC131" s="6"/>
      <c r="CD131" s="6"/>
      <c r="CE131" s="6"/>
      <c r="CF131" s="6"/>
      <c r="CG131" s="6"/>
      <c r="CH131" s="6"/>
      <c r="CI131" s="6"/>
      <c r="CJ131" s="6"/>
      <c r="CK131" s="6"/>
      <c r="CL131" s="6"/>
      <c r="CM131" s="6"/>
      <c r="CN131" s="6"/>
      <c r="CO131" s="6"/>
      <c r="CP131" s="6"/>
      <c r="CQ131" s="6"/>
      <c r="CR131" s="6"/>
      <c r="CS131" s="6"/>
      <c r="CT131" s="6"/>
      <c r="CU131" s="6"/>
      <c r="CV131" s="6"/>
      <c r="CW131" s="6"/>
      <c r="CX131" s="6"/>
      <c r="CY131" s="6"/>
      <c r="CZ131" s="6"/>
      <c r="DA131" s="6"/>
      <c r="DB131" s="6"/>
      <c r="DC131" s="6"/>
      <c r="DD131" s="6"/>
      <c r="DE131" s="6"/>
      <c r="DF131" s="6"/>
      <c r="DG131" s="6"/>
      <c r="DH131" s="6"/>
      <c r="DI131" s="6"/>
      <c r="DJ131" s="6"/>
      <c r="DK131" s="6"/>
      <c r="DL131" s="6"/>
      <c r="DM131" s="6"/>
      <c r="DN131" s="6"/>
      <c r="DO131" s="6"/>
      <c r="DP131" s="6"/>
      <c r="DQ131" s="6"/>
      <c r="DR131" s="6"/>
      <c r="DS131" s="6"/>
      <c r="DT131" s="6"/>
      <c r="EB131" s="30"/>
    </row>
    <row r="132" spans="1:132" s="5" customFormat="1" x14ac:dyDescent="0.25">
      <c r="A132" s="23"/>
      <c r="B132" s="23"/>
      <c r="C132" s="41"/>
      <c r="D132" s="21"/>
      <c r="E132" s="20"/>
      <c r="F132" s="20"/>
      <c r="G132" s="20"/>
      <c r="H132" s="24"/>
      <c r="I132" s="24"/>
      <c r="J132" s="25"/>
      <c r="K132" s="26"/>
      <c r="L132" s="24"/>
      <c r="M132" s="27"/>
      <c r="N132" s="27"/>
      <c r="O132" s="27"/>
      <c r="P132" s="28"/>
      <c r="Q132" s="28"/>
      <c r="R132" s="28"/>
      <c r="S132" s="28"/>
      <c r="T132" s="28"/>
      <c r="U132" s="28"/>
      <c r="V132" s="28"/>
      <c r="W132" s="6"/>
      <c r="X132" s="6"/>
      <c r="Y132" s="6"/>
      <c r="Z132" s="6"/>
      <c r="AA132" s="6"/>
      <c r="AB132" s="6"/>
      <c r="AC132" s="29"/>
      <c r="AD132" s="6"/>
      <c r="AE132" s="29"/>
      <c r="AF132" s="6"/>
      <c r="AG132" s="6"/>
      <c r="AH132" s="29"/>
      <c r="AI132" s="29"/>
      <c r="AJ132" s="6"/>
      <c r="AK132" s="6"/>
      <c r="AL132" s="6"/>
      <c r="AM132" s="6"/>
      <c r="AN132" s="6"/>
      <c r="AO132" s="6"/>
      <c r="AP132" s="6"/>
      <c r="AQ132" s="6"/>
      <c r="AR132" s="6"/>
      <c r="AS132" s="6"/>
      <c r="AT132" s="6"/>
      <c r="AU132" s="6"/>
      <c r="AV132" s="6"/>
      <c r="AW132" s="6"/>
      <c r="AX132" s="6"/>
      <c r="AY132" s="6"/>
      <c r="AZ132" s="6"/>
      <c r="BA132" s="6"/>
      <c r="BB132" s="6"/>
      <c r="BC132" s="6"/>
      <c r="BD132" s="6"/>
      <c r="BE132" s="6"/>
      <c r="BF132" s="6"/>
      <c r="BG132" s="6"/>
      <c r="BH132" s="6"/>
      <c r="BI132" s="6"/>
      <c r="BJ132" s="6"/>
      <c r="BK132" s="6"/>
      <c r="BL132" s="158"/>
      <c r="BM132" s="96"/>
      <c r="BN132" s="96"/>
      <c r="BO132" s="96"/>
      <c r="BP132" s="96"/>
      <c r="BQ132" s="96"/>
      <c r="BR132" s="96"/>
      <c r="BS132" s="96"/>
      <c r="BT132" s="96"/>
      <c r="BU132" s="151"/>
      <c r="BV132" s="6"/>
      <c r="BW132" s="6"/>
      <c r="BX132" s="6"/>
      <c r="BY132" s="6"/>
      <c r="BZ132" s="6"/>
      <c r="CA132" s="6"/>
      <c r="CB132" s="6"/>
      <c r="CC132" s="6"/>
      <c r="CD132" s="6"/>
      <c r="CE132" s="6"/>
      <c r="CF132" s="6"/>
      <c r="CG132" s="6"/>
      <c r="CH132" s="6"/>
      <c r="CI132" s="6"/>
      <c r="CJ132" s="6"/>
      <c r="CK132" s="6"/>
      <c r="CL132" s="6"/>
      <c r="CM132" s="6"/>
      <c r="CN132" s="6"/>
      <c r="CO132" s="6"/>
      <c r="CP132" s="6"/>
      <c r="CQ132" s="6"/>
      <c r="CR132" s="6"/>
      <c r="CS132" s="6"/>
      <c r="CT132" s="6"/>
      <c r="CU132" s="6"/>
      <c r="CV132" s="6"/>
      <c r="CW132" s="6"/>
      <c r="CX132" s="6"/>
      <c r="CY132" s="6"/>
      <c r="CZ132" s="6"/>
      <c r="DA132" s="6"/>
      <c r="DB132" s="6"/>
      <c r="DC132" s="6"/>
      <c r="DD132" s="6"/>
      <c r="DE132" s="6"/>
      <c r="DF132" s="6"/>
      <c r="DG132" s="6"/>
      <c r="DH132" s="6"/>
      <c r="DI132" s="6"/>
      <c r="DJ132" s="6"/>
      <c r="DK132" s="6"/>
      <c r="DL132" s="6"/>
      <c r="DM132" s="6"/>
      <c r="DN132" s="6"/>
      <c r="DO132" s="6"/>
      <c r="DP132" s="6"/>
      <c r="DQ132" s="6"/>
      <c r="DR132" s="6"/>
      <c r="DS132" s="6"/>
      <c r="DT132" s="6"/>
      <c r="DU132" s="6"/>
    </row>
    <row r="133" spans="1:132" s="5" customFormat="1" x14ac:dyDescent="0.25">
      <c r="A133" s="23"/>
      <c r="B133" s="23"/>
      <c r="C133" s="41"/>
      <c r="D133" s="21"/>
      <c r="E133" s="20"/>
      <c r="F133" s="20"/>
      <c r="G133" s="20"/>
      <c r="H133" s="24"/>
      <c r="I133" s="24"/>
      <c r="J133" s="25"/>
      <c r="K133" s="26"/>
      <c r="L133" s="24"/>
      <c r="M133" s="27"/>
      <c r="N133" s="27"/>
      <c r="O133" s="27"/>
      <c r="P133" s="28"/>
      <c r="Q133" s="28"/>
      <c r="R133" s="28"/>
      <c r="S133" s="28"/>
      <c r="T133" s="28"/>
      <c r="U133" s="28"/>
      <c r="V133" s="28"/>
      <c r="W133" s="6"/>
      <c r="X133" s="6"/>
      <c r="Y133" s="6"/>
      <c r="Z133" s="6"/>
      <c r="AA133" s="6"/>
      <c r="AB133" s="6"/>
      <c r="AC133" s="29"/>
      <c r="AD133" s="6"/>
      <c r="AE133" s="29"/>
      <c r="AF133" s="6"/>
      <c r="AG133" s="6"/>
      <c r="AH133" s="29"/>
      <c r="AI133" s="29"/>
      <c r="AJ133" s="6"/>
      <c r="AK133" s="6"/>
      <c r="AL133" s="6"/>
      <c r="AM133" s="6"/>
      <c r="AN133" s="6"/>
      <c r="AO133" s="6"/>
      <c r="AP133" s="6"/>
      <c r="AQ133" s="6"/>
      <c r="AR133" s="6"/>
      <c r="AS133" s="6"/>
      <c r="AT133" s="6"/>
      <c r="AU133" s="6"/>
      <c r="AV133" s="6"/>
      <c r="AW133" s="6"/>
      <c r="AX133" s="6"/>
      <c r="AY133" s="6"/>
      <c r="AZ133" s="6"/>
      <c r="BA133" s="6"/>
      <c r="BB133" s="6"/>
      <c r="BC133" s="6"/>
      <c r="BD133" s="6"/>
      <c r="BE133" s="6"/>
      <c r="BF133" s="6"/>
      <c r="BG133" s="6"/>
      <c r="BH133" s="6"/>
      <c r="BI133" s="6"/>
      <c r="BJ133" s="6"/>
      <c r="BK133" s="6"/>
      <c r="BL133" s="158"/>
      <c r="BM133" s="96"/>
      <c r="BN133" s="96"/>
      <c r="BO133" s="96"/>
      <c r="BP133" s="96"/>
      <c r="BQ133" s="96"/>
      <c r="BR133" s="96"/>
      <c r="BS133" s="96"/>
      <c r="BT133" s="96"/>
      <c r="BU133" s="151"/>
      <c r="BV133" s="6"/>
      <c r="BW133" s="6"/>
      <c r="BX133" s="6"/>
      <c r="BY133" s="6"/>
      <c r="BZ133" s="6"/>
      <c r="CA133" s="6"/>
      <c r="CB133" s="6"/>
      <c r="CC133" s="6"/>
      <c r="CD133" s="6"/>
      <c r="CE133" s="6"/>
      <c r="CF133" s="6"/>
      <c r="CG133" s="6"/>
      <c r="CH133" s="6"/>
      <c r="CI133" s="6"/>
      <c r="CJ133" s="6"/>
      <c r="CK133" s="6"/>
      <c r="CL133" s="6"/>
      <c r="CM133" s="6"/>
      <c r="CN133" s="6"/>
      <c r="CO133" s="6"/>
      <c r="CP133" s="6"/>
      <c r="CQ133" s="6"/>
      <c r="CR133" s="6"/>
      <c r="CS133" s="6"/>
      <c r="CT133" s="6"/>
      <c r="CU133" s="6"/>
      <c r="CV133" s="6"/>
      <c r="CW133" s="6"/>
      <c r="CX133" s="6"/>
      <c r="CY133" s="6"/>
      <c r="CZ133" s="6"/>
      <c r="DA133" s="6"/>
      <c r="DB133" s="6"/>
      <c r="DC133" s="6"/>
      <c r="DD133" s="6"/>
      <c r="DE133" s="6"/>
      <c r="DF133" s="6"/>
      <c r="DG133" s="6"/>
      <c r="DH133" s="6"/>
      <c r="DI133" s="6"/>
      <c r="DJ133" s="6"/>
      <c r="DK133" s="6"/>
      <c r="DL133" s="6"/>
      <c r="DM133" s="6"/>
      <c r="DN133" s="6"/>
      <c r="DO133" s="6"/>
      <c r="DP133" s="6"/>
      <c r="DQ133" s="6"/>
      <c r="DR133" s="6"/>
      <c r="DS133" s="6"/>
      <c r="DT133" s="6"/>
      <c r="DU133" s="6"/>
      <c r="DV133" s="6"/>
    </row>
    <row r="134" spans="1:132" s="5" customFormat="1" x14ac:dyDescent="0.25">
      <c r="A134" s="23"/>
      <c r="B134" s="23"/>
      <c r="C134" s="41"/>
      <c r="D134" s="21"/>
      <c r="E134" s="20"/>
      <c r="F134" s="20"/>
      <c r="G134" s="20"/>
      <c r="H134" s="24"/>
      <c r="I134" s="24"/>
      <c r="J134" s="25"/>
      <c r="K134" s="26"/>
      <c r="L134" s="24"/>
      <c r="M134" s="27"/>
      <c r="N134" s="27"/>
      <c r="O134" s="27"/>
      <c r="P134" s="28"/>
      <c r="Q134" s="28"/>
      <c r="R134" s="28"/>
      <c r="S134" s="28"/>
      <c r="T134" s="28"/>
      <c r="U134" s="28"/>
      <c r="V134" s="28"/>
      <c r="W134" s="6"/>
      <c r="X134" s="6"/>
      <c r="Y134" s="6"/>
      <c r="Z134" s="6"/>
      <c r="AA134" s="6"/>
      <c r="AB134" s="6"/>
      <c r="AC134" s="29"/>
      <c r="AD134" s="6"/>
      <c r="AE134" s="29"/>
      <c r="AF134" s="6"/>
      <c r="AG134" s="6"/>
      <c r="AH134" s="29"/>
      <c r="AI134" s="29"/>
      <c r="AJ134" s="6"/>
      <c r="AK134" s="6"/>
      <c r="AL134" s="6"/>
      <c r="AM134" s="6"/>
      <c r="AN134" s="6"/>
      <c r="AO134" s="6"/>
      <c r="AP134" s="6"/>
      <c r="AQ134" s="6"/>
      <c r="AR134" s="6"/>
      <c r="AS134" s="6"/>
      <c r="AT134" s="6"/>
      <c r="AU134" s="6"/>
      <c r="AV134" s="6"/>
      <c r="AW134" s="6"/>
      <c r="AX134" s="6"/>
      <c r="AY134" s="6"/>
      <c r="AZ134" s="6"/>
      <c r="BA134" s="6"/>
      <c r="BB134" s="6"/>
      <c r="BC134" s="6"/>
      <c r="BD134" s="6"/>
      <c r="BE134" s="6"/>
      <c r="BF134" s="6"/>
      <c r="BG134" s="6"/>
      <c r="BH134" s="6"/>
      <c r="BI134" s="6"/>
      <c r="BJ134" s="6"/>
      <c r="BK134" s="6"/>
      <c r="BL134" s="158"/>
      <c r="BM134" s="96"/>
      <c r="BN134" s="96"/>
      <c r="BO134" s="96"/>
      <c r="BP134" s="96"/>
      <c r="BQ134" s="96"/>
      <c r="BR134" s="96"/>
      <c r="BS134" s="96"/>
      <c r="BT134" s="96"/>
      <c r="BU134" s="151"/>
      <c r="BV134" s="6"/>
      <c r="BW134" s="6"/>
      <c r="BX134" s="6"/>
      <c r="BY134" s="6"/>
      <c r="BZ134" s="6"/>
      <c r="CA134" s="6"/>
      <c r="CB134" s="6"/>
      <c r="CC134" s="6"/>
      <c r="CD134" s="6"/>
      <c r="CE134" s="6"/>
      <c r="CF134" s="6"/>
      <c r="CG134" s="6"/>
      <c r="CH134" s="6"/>
      <c r="CI134" s="6"/>
      <c r="CJ134" s="6"/>
      <c r="CK134" s="6"/>
      <c r="CL134" s="6"/>
      <c r="CM134" s="6"/>
      <c r="CN134" s="6"/>
      <c r="CO134" s="6"/>
      <c r="CP134" s="6"/>
      <c r="CQ134" s="6"/>
      <c r="CR134" s="6"/>
      <c r="CS134" s="6"/>
      <c r="CT134" s="6"/>
      <c r="CU134" s="6"/>
      <c r="CV134" s="6"/>
      <c r="CW134" s="6"/>
      <c r="CX134" s="6"/>
      <c r="CY134" s="6"/>
      <c r="CZ134" s="6"/>
      <c r="DA134" s="6"/>
      <c r="DB134" s="6"/>
      <c r="DC134" s="6"/>
      <c r="DD134" s="6"/>
      <c r="DE134" s="6"/>
      <c r="DF134" s="6"/>
      <c r="DG134" s="6"/>
      <c r="DH134" s="6"/>
      <c r="DI134" s="6"/>
      <c r="DJ134" s="6"/>
      <c r="DK134" s="6"/>
      <c r="DL134" s="6"/>
      <c r="DM134" s="6"/>
      <c r="DN134" s="6"/>
      <c r="DO134" s="6"/>
      <c r="DP134" s="6"/>
      <c r="DQ134" s="6"/>
      <c r="DR134" s="6"/>
      <c r="DS134" s="6"/>
      <c r="DT134" s="6"/>
      <c r="DU134" s="6"/>
      <c r="DV134" s="6"/>
      <c r="DW134" s="6"/>
    </row>
    <row r="135" spans="1:132" s="5" customFormat="1" x14ac:dyDescent="0.25">
      <c r="A135" s="23"/>
      <c r="B135" s="23"/>
      <c r="C135" s="41"/>
      <c r="D135" s="21"/>
      <c r="E135" s="20"/>
      <c r="F135" s="20"/>
      <c r="G135" s="20"/>
      <c r="H135" s="24"/>
      <c r="I135" s="24"/>
      <c r="J135" s="25"/>
      <c r="K135" s="26"/>
      <c r="L135" s="24"/>
      <c r="M135" s="27"/>
      <c r="N135" s="27"/>
      <c r="O135" s="27"/>
      <c r="P135" s="28"/>
      <c r="Q135" s="28"/>
      <c r="R135" s="28"/>
      <c r="S135" s="28"/>
      <c r="T135" s="28"/>
      <c r="U135" s="28"/>
      <c r="V135" s="28"/>
      <c r="W135" s="6"/>
      <c r="X135" s="6"/>
      <c r="Y135" s="6"/>
      <c r="Z135" s="6"/>
      <c r="AA135" s="6"/>
      <c r="AB135" s="6"/>
      <c r="AC135" s="29"/>
      <c r="AD135" s="6"/>
      <c r="AE135" s="29"/>
      <c r="AF135" s="6"/>
      <c r="AG135" s="6"/>
      <c r="AH135" s="29"/>
      <c r="AI135" s="29"/>
      <c r="AJ135" s="6"/>
      <c r="AK135" s="6"/>
      <c r="AL135" s="6"/>
      <c r="AM135" s="6"/>
      <c r="AN135" s="6"/>
      <c r="AO135" s="6"/>
      <c r="AP135" s="6"/>
      <c r="AQ135" s="6"/>
      <c r="AR135" s="6"/>
      <c r="AS135" s="6"/>
      <c r="AT135" s="6"/>
      <c r="AU135" s="6"/>
      <c r="AV135" s="6"/>
      <c r="AW135" s="6"/>
      <c r="AX135" s="6"/>
      <c r="AY135" s="6"/>
      <c r="AZ135" s="6"/>
      <c r="BA135" s="6"/>
      <c r="BB135" s="6"/>
      <c r="BC135" s="6"/>
      <c r="BD135" s="6"/>
      <c r="BE135" s="6"/>
      <c r="BF135" s="6"/>
      <c r="BG135" s="6"/>
      <c r="BH135" s="6"/>
      <c r="BI135" s="6"/>
      <c r="BJ135" s="6"/>
      <c r="BK135" s="6"/>
      <c r="BL135" s="158"/>
      <c r="BM135" s="96"/>
      <c r="BN135" s="96"/>
      <c r="BO135" s="96"/>
      <c r="BP135" s="96"/>
      <c r="BQ135" s="96"/>
      <c r="BR135" s="96"/>
      <c r="BS135" s="96"/>
      <c r="BT135" s="96"/>
      <c r="BU135" s="151"/>
      <c r="BV135" s="6"/>
      <c r="BW135" s="6"/>
      <c r="BX135" s="6"/>
      <c r="BY135" s="6"/>
      <c r="BZ135" s="6"/>
      <c r="CA135" s="6"/>
      <c r="CB135" s="6"/>
      <c r="CC135" s="6"/>
      <c r="CD135" s="6"/>
      <c r="CE135" s="6"/>
      <c r="CF135" s="6"/>
      <c r="CG135" s="6"/>
      <c r="CH135" s="6"/>
      <c r="CI135" s="6"/>
      <c r="CJ135" s="6"/>
      <c r="CK135" s="6"/>
      <c r="CL135" s="6"/>
      <c r="CM135" s="6"/>
      <c r="CN135" s="6"/>
      <c r="CO135" s="6"/>
      <c r="CP135" s="6"/>
      <c r="CQ135" s="6"/>
      <c r="CR135" s="6"/>
      <c r="CS135" s="6"/>
      <c r="CT135" s="6"/>
      <c r="CU135" s="6"/>
      <c r="CV135" s="6"/>
      <c r="CW135" s="6"/>
      <c r="CX135" s="6"/>
      <c r="CY135" s="6"/>
      <c r="CZ135" s="6"/>
      <c r="DA135" s="6"/>
      <c r="DB135" s="6"/>
      <c r="DC135" s="6"/>
      <c r="DD135" s="6"/>
      <c r="DE135" s="6"/>
      <c r="DF135" s="6"/>
      <c r="DG135" s="6"/>
      <c r="DH135" s="6"/>
      <c r="DI135" s="6"/>
      <c r="DJ135" s="6"/>
      <c r="DK135" s="6"/>
      <c r="DL135" s="6"/>
      <c r="DM135" s="6"/>
      <c r="DN135" s="6"/>
      <c r="DO135" s="6"/>
      <c r="DP135" s="6"/>
      <c r="DQ135" s="6"/>
      <c r="DR135" s="6"/>
      <c r="DS135" s="6"/>
      <c r="DT135" s="6"/>
      <c r="DU135" s="6"/>
      <c r="DV135" s="6"/>
      <c r="DW135" s="6"/>
      <c r="DX135" s="6"/>
    </row>
    <row r="136" spans="1:132" s="5" customFormat="1" x14ac:dyDescent="0.25">
      <c r="A136" s="23"/>
      <c r="B136" s="23"/>
      <c r="C136" s="41"/>
      <c r="D136" s="21"/>
      <c r="E136" s="20"/>
      <c r="F136" s="20"/>
      <c r="G136" s="20"/>
      <c r="H136" s="24"/>
      <c r="I136" s="24"/>
      <c r="J136" s="25"/>
      <c r="K136" s="26"/>
      <c r="L136" s="24"/>
      <c r="M136" s="27"/>
      <c r="N136" s="27"/>
      <c r="O136" s="27"/>
      <c r="P136" s="28"/>
      <c r="Q136" s="28"/>
      <c r="R136" s="28"/>
      <c r="S136" s="28"/>
      <c r="T136" s="28"/>
      <c r="U136" s="28"/>
      <c r="V136" s="28"/>
      <c r="W136" s="6"/>
      <c r="X136" s="6"/>
      <c r="Y136" s="6"/>
      <c r="Z136" s="6"/>
      <c r="AA136" s="6"/>
      <c r="AB136" s="6"/>
      <c r="AC136" s="29"/>
      <c r="AD136" s="6"/>
      <c r="AE136" s="29"/>
      <c r="AF136" s="6"/>
      <c r="AG136" s="6"/>
      <c r="AH136" s="29"/>
      <c r="AI136" s="29"/>
      <c r="AJ136" s="6"/>
      <c r="AK136" s="6"/>
      <c r="AL136" s="6"/>
      <c r="AM136" s="6"/>
      <c r="AN136" s="6"/>
      <c r="AO136" s="6"/>
      <c r="AP136" s="6"/>
      <c r="AQ136" s="6"/>
      <c r="AR136" s="6"/>
      <c r="AS136" s="6"/>
      <c r="AT136" s="6"/>
      <c r="AU136" s="6"/>
      <c r="AV136" s="6"/>
      <c r="AW136" s="6"/>
      <c r="AX136" s="6"/>
      <c r="AY136" s="6"/>
      <c r="AZ136" s="6"/>
      <c r="BA136" s="6"/>
      <c r="BB136" s="6"/>
      <c r="BC136" s="6"/>
      <c r="BD136" s="6"/>
      <c r="BE136" s="6"/>
      <c r="BF136" s="6"/>
      <c r="BG136" s="6"/>
      <c r="BH136" s="6"/>
      <c r="BI136" s="6"/>
      <c r="BJ136" s="6"/>
      <c r="BK136" s="6"/>
      <c r="BL136" s="158"/>
      <c r="BM136" s="96"/>
      <c r="BN136" s="96"/>
      <c r="BO136" s="96"/>
      <c r="BP136" s="96"/>
      <c r="BQ136" s="96"/>
      <c r="BR136" s="96"/>
      <c r="BS136" s="96"/>
      <c r="BT136" s="96"/>
      <c r="BU136" s="151"/>
      <c r="BV136" s="6"/>
      <c r="BW136" s="6"/>
      <c r="BX136" s="6"/>
      <c r="BY136" s="6"/>
      <c r="BZ136" s="6"/>
      <c r="CA136" s="6"/>
      <c r="CB136" s="6"/>
      <c r="CC136" s="6"/>
      <c r="CD136" s="6"/>
      <c r="CE136" s="6"/>
      <c r="CF136" s="6"/>
      <c r="CG136" s="6"/>
      <c r="CH136" s="6"/>
      <c r="CI136" s="6"/>
      <c r="CJ136" s="6"/>
      <c r="CK136" s="6"/>
      <c r="CL136" s="6"/>
      <c r="CM136" s="6"/>
      <c r="CN136" s="6"/>
      <c r="CO136" s="6"/>
      <c r="CP136" s="6"/>
      <c r="CQ136" s="6"/>
      <c r="CR136" s="6"/>
      <c r="CS136" s="6"/>
      <c r="CT136" s="6"/>
      <c r="CU136" s="6"/>
      <c r="CV136" s="6"/>
      <c r="CW136" s="6"/>
      <c r="CX136" s="6"/>
      <c r="CY136" s="6"/>
      <c r="CZ136" s="6"/>
      <c r="DA136" s="6"/>
      <c r="DB136" s="6"/>
      <c r="DC136" s="6"/>
      <c r="DD136" s="6"/>
      <c r="DE136" s="6"/>
      <c r="DF136" s="6"/>
      <c r="DG136" s="6"/>
      <c r="DH136" s="6"/>
      <c r="DI136" s="6"/>
      <c r="DJ136" s="6"/>
      <c r="DK136" s="6"/>
      <c r="DL136" s="6"/>
      <c r="DM136" s="6"/>
      <c r="DN136" s="6"/>
      <c r="DO136" s="6"/>
      <c r="DP136" s="6"/>
      <c r="DQ136" s="6"/>
      <c r="DR136" s="6"/>
      <c r="DS136" s="6"/>
      <c r="DT136" s="6"/>
      <c r="DU136" s="6"/>
      <c r="DV136" s="6"/>
      <c r="DW136" s="6"/>
      <c r="DX136" s="6"/>
      <c r="DY136" s="6"/>
    </row>
    <row r="137" spans="1:132" s="5" customFormat="1" x14ac:dyDescent="0.25">
      <c r="A137" s="23"/>
      <c r="B137" s="23"/>
      <c r="C137" s="41"/>
      <c r="D137" s="21"/>
      <c r="E137" s="20"/>
      <c r="F137" s="20"/>
      <c r="G137" s="20"/>
      <c r="H137" s="24"/>
      <c r="I137" s="24"/>
      <c r="J137" s="25"/>
      <c r="K137" s="26"/>
      <c r="L137" s="24"/>
      <c r="M137" s="27"/>
      <c r="N137" s="27"/>
      <c r="O137" s="27"/>
      <c r="P137" s="28"/>
      <c r="Q137" s="28"/>
      <c r="R137" s="28"/>
      <c r="S137" s="28"/>
      <c r="T137" s="28"/>
      <c r="U137" s="28"/>
      <c r="V137" s="28"/>
      <c r="W137" s="6"/>
      <c r="X137" s="6"/>
      <c r="Y137" s="6"/>
      <c r="Z137" s="6"/>
      <c r="AA137" s="6"/>
      <c r="AB137" s="6"/>
      <c r="AC137" s="29"/>
      <c r="AD137" s="6"/>
      <c r="AE137" s="29"/>
      <c r="AF137" s="6"/>
      <c r="AG137" s="6"/>
      <c r="AH137" s="29"/>
      <c r="AI137" s="29"/>
      <c r="AJ137" s="6"/>
      <c r="AK137" s="6"/>
      <c r="AL137" s="6"/>
      <c r="AM137" s="6"/>
      <c r="AN137" s="6"/>
      <c r="AO137" s="6"/>
      <c r="AP137" s="6"/>
      <c r="AQ137" s="6"/>
      <c r="AR137" s="6"/>
      <c r="AS137" s="6"/>
      <c r="AT137" s="6"/>
      <c r="AU137" s="6"/>
      <c r="AV137" s="6"/>
      <c r="AW137" s="6"/>
      <c r="AX137" s="6"/>
      <c r="AY137" s="6"/>
      <c r="AZ137" s="6"/>
      <c r="BA137" s="6"/>
      <c r="BB137" s="6"/>
      <c r="BC137" s="6"/>
      <c r="BD137" s="6"/>
      <c r="BE137" s="6"/>
      <c r="BF137" s="6"/>
      <c r="BG137" s="6"/>
      <c r="BH137" s="6"/>
      <c r="BI137" s="6"/>
      <c r="BJ137" s="6"/>
      <c r="BK137" s="6"/>
      <c r="BL137" s="158"/>
      <c r="BM137" s="96"/>
      <c r="BN137" s="96"/>
      <c r="BO137" s="96"/>
      <c r="BP137" s="96"/>
      <c r="BQ137" s="96"/>
      <c r="BR137" s="96"/>
      <c r="BS137" s="96"/>
      <c r="BT137" s="96"/>
      <c r="BU137" s="151"/>
      <c r="BV137" s="6"/>
      <c r="BW137" s="6"/>
      <c r="BX137" s="6"/>
      <c r="BY137" s="6"/>
      <c r="BZ137" s="6"/>
      <c r="CA137" s="6"/>
      <c r="CB137" s="6"/>
      <c r="CC137" s="6"/>
      <c r="CD137" s="6"/>
      <c r="CE137" s="6"/>
      <c r="CF137" s="6"/>
      <c r="CG137" s="6"/>
      <c r="CH137" s="6"/>
      <c r="CI137" s="6"/>
      <c r="CJ137" s="6"/>
      <c r="CK137" s="6"/>
      <c r="CL137" s="6"/>
      <c r="CM137" s="6"/>
      <c r="CN137" s="6"/>
      <c r="CO137" s="6"/>
      <c r="CP137" s="6"/>
      <c r="CQ137" s="6"/>
      <c r="CR137" s="6"/>
      <c r="CS137" s="6"/>
      <c r="CT137" s="6"/>
      <c r="CU137" s="6"/>
      <c r="CV137" s="6"/>
      <c r="CW137" s="6"/>
      <c r="CX137" s="6"/>
      <c r="CY137" s="6"/>
      <c r="CZ137" s="6"/>
      <c r="DA137" s="6"/>
      <c r="DB137" s="6"/>
      <c r="DC137" s="6"/>
      <c r="DD137" s="6"/>
      <c r="DE137" s="6"/>
      <c r="DF137" s="6"/>
      <c r="DG137" s="6"/>
      <c r="DH137" s="6"/>
      <c r="DI137" s="6"/>
      <c r="DJ137" s="6"/>
      <c r="DK137" s="6"/>
      <c r="DL137" s="6"/>
      <c r="DM137" s="6"/>
      <c r="DN137" s="6"/>
      <c r="DO137" s="6"/>
      <c r="DP137" s="6"/>
      <c r="DQ137" s="6"/>
      <c r="DR137" s="6"/>
      <c r="DS137" s="6"/>
      <c r="DT137" s="6"/>
      <c r="DU137" s="6"/>
      <c r="DV137" s="6"/>
      <c r="DW137" s="6"/>
      <c r="DX137" s="6"/>
      <c r="DY137" s="6"/>
      <c r="DZ137" s="6"/>
    </row>
    <row r="138" spans="1:132" s="5" customFormat="1" x14ac:dyDescent="0.25">
      <c r="A138" s="23"/>
      <c r="B138" s="23"/>
      <c r="C138" s="41"/>
      <c r="D138" s="21"/>
      <c r="E138" s="20"/>
      <c r="F138" s="20"/>
      <c r="G138" s="20"/>
      <c r="H138" s="24"/>
      <c r="I138" s="24"/>
      <c r="J138" s="25"/>
      <c r="K138" s="26"/>
      <c r="L138" s="24"/>
      <c r="M138" s="27"/>
      <c r="N138" s="27"/>
      <c r="O138" s="27"/>
      <c r="P138" s="28"/>
      <c r="Q138" s="28"/>
      <c r="R138" s="28"/>
      <c r="S138" s="28"/>
      <c r="T138" s="28"/>
      <c r="U138" s="28"/>
      <c r="V138" s="28"/>
      <c r="W138" s="6"/>
      <c r="X138" s="6"/>
      <c r="Y138" s="6"/>
      <c r="Z138" s="6"/>
      <c r="AA138" s="6"/>
      <c r="AB138" s="6"/>
      <c r="AC138" s="29"/>
      <c r="AD138" s="6"/>
      <c r="AE138" s="29"/>
      <c r="AF138" s="6"/>
      <c r="AG138" s="6"/>
      <c r="AH138" s="29"/>
      <c r="AI138" s="29"/>
      <c r="AJ138" s="6"/>
      <c r="AK138" s="6"/>
      <c r="AL138" s="6"/>
      <c r="AM138" s="6"/>
      <c r="AN138" s="6"/>
      <c r="AO138" s="6"/>
      <c r="AP138" s="6"/>
      <c r="AQ138" s="6"/>
      <c r="AR138" s="6"/>
      <c r="AS138" s="6"/>
      <c r="AT138" s="6"/>
      <c r="AU138" s="6"/>
      <c r="AV138" s="6"/>
      <c r="AW138" s="6"/>
      <c r="AX138" s="6"/>
      <c r="AY138" s="6"/>
      <c r="AZ138" s="6"/>
      <c r="BA138" s="6"/>
      <c r="BB138" s="6"/>
      <c r="BC138" s="6"/>
      <c r="BD138" s="6"/>
      <c r="BE138" s="6"/>
      <c r="BF138" s="6"/>
      <c r="BG138" s="6"/>
      <c r="BH138" s="6"/>
      <c r="BI138" s="6"/>
      <c r="BJ138" s="6"/>
      <c r="BK138" s="6"/>
      <c r="BL138" s="158"/>
      <c r="BM138" s="96"/>
      <c r="BN138" s="96"/>
      <c r="BO138" s="96"/>
      <c r="BP138" s="96"/>
      <c r="BQ138" s="96"/>
      <c r="BR138" s="96"/>
      <c r="BS138" s="96"/>
      <c r="BT138" s="96"/>
      <c r="BU138" s="151"/>
      <c r="BV138" s="6"/>
      <c r="BW138" s="6"/>
      <c r="BX138" s="6"/>
      <c r="BY138" s="6"/>
      <c r="BZ138" s="6"/>
      <c r="CA138" s="6"/>
      <c r="CB138" s="6"/>
      <c r="CC138" s="6"/>
      <c r="CD138" s="6"/>
      <c r="CE138" s="6"/>
      <c r="CF138" s="6"/>
      <c r="CG138" s="6"/>
      <c r="CH138" s="6"/>
      <c r="CI138" s="6"/>
      <c r="CJ138" s="6"/>
      <c r="CK138" s="6"/>
      <c r="CL138" s="6"/>
      <c r="CM138" s="6"/>
      <c r="CN138" s="6"/>
      <c r="CO138" s="6"/>
      <c r="CP138" s="6"/>
      <c r="CQ138" s="6"/>
      <c r="CR138" s="6"/>
      <c r="CS138" s="6"/>
      <c r="CT138" s="6"/>
      <c r="CU138" s="6"/>
      <c r="CV138" s="6"/>
      <c r="CW138" s="6"/>
      <c r="CX138" s="6"/>
      <c r="CY138" s="6"/>
      <c r="CZ138" s="6"/>
      <c r="DA138" s="6"/>
      <c r="DB138" s="6"/>
      <c r="DC138" s="6"/>
      <c r="DD138" s="6"/>
      <c r="DE138" s="6"/>
      <c r="DF138" s="6"/>
      <c r="DG138" s="6"/>
      <c r="DH138" s="6"/>
      <c r="DI138" s="6"/>
      <c r="DJ138" s="6"/>
      <c r="DK138" s="6"/>
      <c r="DL138" s="6"/>
      <c r="DM138" s="6"/>
      <c r="DN138" s="6"/>
      <c r="DO138" s="6"/>
      <c r="DP138" s="6"/>
      <c r="DQ138" s="6"/>
      <c r="DR138" s="6"/>
      <c r="DS138" s="6"/>
      <c r="DT138" s="6"/>
      <c r="DU138" s="6"/>
      <c r="DV138" s="6"/>
      <c r="DW138" s="6"/>
      <c r="DX138" s="6"/>
      <c r="DY138" s="6"/>
      <c r="DZ138" s="6"/>
      <c r="EA138" s="6"/>
    </row>
    <row r="139" spans="1:132" s="5" customFormat="1" x14ac:dyDescent="0.25">
      <c r="A139" s="23"/>
      <c r="B139" s="23"/>
      <c r="C139" s="41"/>
      <c r="D139" s="21"/>
      <c r="E139" s="20"/>
      <c r="F139" s="20"/>
      <c r="G139" s="20"/>
      <c r="H139" s="24"/>
      <c r="I139" s="24"/>
      <c r="J139" s="25"/>
      <c r="K139" s="26"/>
      <c r="L139" s="24"/>
      <c r="M139" s="27"/>
      <c r="N139" s="27"/>
      <c r="O139" s="27"/>
      <c r="P139" s="28"/>
      <c r="Q139" s="28"/>
      <c r="R139" s="28"/>
      <c r="S139" s="28"/>
      <c r="T139" s="28"/>
      <c r="U139" s="28"/>
      <c r="V139" s="28"/>
      <c r="W139" s="6"/>
      <c r="X139" s="6"/>
      <c r="Y139" s="6"/>
      <c r="Z139" s="6"/>
      <c r="AA139" s="6"/>
      <c r="AB139" s="6"/>
      <c r="AC139" s="29"/>
      <c r="AD139" s="6"/>
      <c r="AE139" s="29"/>
      <c r="AF139" s="6"/>
      <c r="AG139" s="6"/>
      <c r="AH139" s="29"/>
      <c r="AI139" s="29"/>
      <c r="AJ139" s="6"/>
      <c r="AK139" s="6"/>
      <c r="AL139" s="6"/>
      <c r="AM139" s="6"/>
      <c r="AN139" s="6"/>
      <c r="AO139" s="6"/>
      <c r="AP139" s="6"/>
      <c r="AQ139" s="6"/>
      <c r="AR139" s="6"/>
      <c r="AS139" s="6"/>
      <c r="AT139" s="6"/>
      <c r="AU139" s="6"/>
      <c r="AV139" s="6"/>
      <c r="AW139" s="6"/>
      <c r="AX139" s="6"/>
      <c r="AY139" s="6"/>
      <c r="AZ139" s="6"/>
      <c r="BA139" s="6"/>
      <c r="BB139" s="6"/>
      <c r="BC139" s="6"/>
      <c r="BD139" s="6"/>
      <c r="BE139" s="6"/>
      <c r="BF139" s="6"/>
      <c r="BG139" s="6"/>
      <c r="BH139" s="6"/>
      <c r="BI139" s="6"/>
      <c r="BJ139" s="6"/>
      <c r="BK139" s="6"/>
      <c r="BL139" s="158"/>
      <c r="BM139" s="96"/>
      <c r="BN139" s="96"/>
      <c r="BO139" s="96"/>
      <c r="BP139" s="96"/>
      <c r="BQ139" s="96"/>
      <c r="BR139" s="96"/>
      <c r="BS139" s="96"/>
      <c r="BT139" s="96"/>
      <c r="BU139" s="151"/>
      <c r="BV139" s="6"/>
      <c r="BW139" s="6"/>
      <c r="BX139" s="6"/>
      <c r="BY139" s="6"/>
      <c r="BZ139" s="6"/>
      <c r="CA139" s="6"/>
      <c r="CB139" s="6"/>
      <c r="CC139" s="6"/>
      <c r="CD139" s="6"/>
      <c r="CE139" s="6"/>
      <c r="CF139" s="6"/>
      <c r="CG139" s="6"/>
      <c r="CH139" s="6"/>
      <c r="CI139" s="6"/>
      <c r="CJ139" s="6"/>
      <c r="CK139" s="6"/>
      <c r="CL139" s="6"/>
      <c r="CM139" s="6"/>
      <c r="CN139" s="6"/>
      <c r="CO139" s="6"/>
      <c r="CP139" s="6"/>
      <c r="CQ139" s="6"/>
      <c r="CR139" s="6"/>
      <c r="CS139" s="6"/>
      <c r="CT139" s="6"/>
      <c r="CU139" s="6"/>
      <c r="CV139" s="6"/>
      <c r="CW139" s="6"/>
      <c r="CX139" s="6"/>
      <c r="CY139" s="6"/>
      <c r="CZ139" s="6"/>
      <c r="DA139" s="6"/>
      <c r="DB139" s="6"/>
      <c r="DC139" s="6"/>
      <c r="DD139" s="6"/>
      <c r="DE139" s="6"/>
      <c r="DF139" s="6"/>
      <c r="DG139" s="6"/>
      <c r="DH139" s="6"/>
      <c r="DI139" s="6"/>
      <c r="DJ139" s="6"/>
      <c r="DK139" s="6"/>
      <c r="DL139" s="6"/>
      <c r="DM139" s="6"/>
      <c r="DN139" s="6"/>
      <c r="DO139" s="6"/>
      <c r="DP139" s="6"/>
      <c r="DQ139" s="6"/>
      <c r="DR139" s="6"/>
      <c r="DS139" s="6"/>
      <c r="DT139" s="6"/>
      <c r="DU139" s="6"/>
      <c r="DV139" s="6"/>
      <c r="DW139" s="6"/>
      <c r="DX139" s="6"/>
      <c r="DY139" s="6"/>
      <c r="DZ139" s="6"/>
      <c r="EA139" s="6"/>
      <c r="EB139" s="6"/>
    </row>
    <row r="140" spans="1:132" s="5" customFormat="1" x14ac:dyDescent="0.25">
      <c r="C140" s="41"/>
      <c r="D140" s="21"/>
      <c r="E140" s="20"/>
      <c r="F140" s="20"/>
      <c r="G140" s="20"/>
      <c r="H140" s="24"/>
      <c r="I140" s="24"/>
      <c r="J140" s="25"/>
      <c r="K140" s="26"/>
      <c r="L140" s="24"/>
      <c r="M140" s="27"/>
      <c r="N140" s="27"/>
      <c r="O140" s="27"/>
      <c r="P140" s="28"/>
      <c r="Q140" s="28"/>
      <c r="R140" s="28"/>
      <c r="S140" s="28"/>
      <c r="T140" s="28"/>
      <c r="U140" s="28"/>
      <c r="V140" s="28"/>
      <c r="W140" s="6"/>
      <c r="X140" s="6"/>
      <c r="Y140" s="6"/>
      <c r="Z140" s="6"/>
      <c r="AA140" s="6"/>
      <c r="AB140" s="6"/>
      <c r="AC140" s="29"/>
      <c r="AD140" s="6"/>
      <c r="AE140" s="29"/>
      <c r="AF140" s="6"/>
      <c r="AG140" s="6"/>
      <c r="AH140" s="29"/>
      <c r="AI140" s="29"/>
      <c r="AJ140" s="6"/>
      <c r="AK140" s="6"/>
      <c r="AL140" s="6"/>
      <c r="AM140" s="6"/>
      <c r="AN140" s="6"/>
      <c r="AO140" s="6"/>
      <c r="AP140" s="6"/>
      <c r="AQ140" s="6"/>
      <c r="BL140" s="159"/>
      <c r="BM140" s="52"/>
      <c r="BN140" s="52"/>
      <c r="BO140" s="52"/>
      <c r="BP140" s="52"/>
      <c r="BQ140" s="52"/>
      <c r="BR140" s="52"/>
      <c r="BS140" s="52"/>
      <c r="BT140" s="52"/>
      <c r="BU140" s="152"/>
    </row>
    <row r="141" spans="1:132" x14ac:dyDescent="0.25">
      <c r="D141" s="15"/>
      <c r="E141" s="1"/>
      <c r="F141" s="1"/>
      <c r="G141" s="1"/>
      <c r="H141" s="13"/>
      <c r="I141" s="13"/>
      <c r="J141" s="16"/>
      <c r="K141" s="17"/>
      <c r="L141" s="13"/>
      <c r="M141" s="12"/>
      <c r="N141" s="12"/>
      <c r="O141" s="12"/>
      <c r="P141" s="3"/>
      <c r="Q141" s="3"/>
      <c r="R141" s="3"/>
      <c r="S141" s="3"/>
      <c r="T141" s="3"/>
      <c r="U141" s="3"/>
      <c r="V141" s="3"/>
      <c r="W141" s="2"/>
      <c r="X141" s="2"/>
      <c r="Y141" s="2"/>
      <c r="Z141" s="2"/>
      <c r="AA141" s="2"/>
      <c r="AB141" s="2"/>
      <c r="AC141" s="18"/>
      <c r="AD141" s="2"/>
      <c r="AE141" s="18"/>
      <c r="AF141" s="2"/>
      <c r="AG141" s="2"/>
      <c r="AH141" s="18"/>
      <c r="AI141" s="18"/>
      <c r="AJ141" s="2"/>
      <c r="AK141" s="2"/>
      <c r="AL141" s="2"/>
      <c r="AM141" s="2"/>
      <c r="AN141" s="2"/>
      <c r="AO141" s="2"/>
      <c r="AP141" s="2"/>
      <c r="AQ141" s="2"/>
    </row>
    <row r="142" spans="1:132" x14ac:dyDescent="0.25">
      <c r="D142" s="15"/>
      <c r="E142" s="1"/>
      <c r="F142" s="1"/>
      <c r="G142" s="1"/>
      <c r="H142" s="13"/>
      <c r="I142" s="13"/>
      <c r="J142" s="16"/>
      <c r="K142" s="17"/>
      <c r="L142" s="13"/>
      <c r="M142" s="12"/>
      <c r="N142" s="12"/>
      <c r="O142" s="12"/>
      <c r="P142" s="3"/>
      <c r="Q142" s="3"/>
      <c r="R142" s="3"/>
      <c r="S142" s="3"/>
      <c r="T142" s="3"/>
      <c r="U142" s="3"/>
      <c r="V142" s="3"/>
      <c r="W142" s="2"/>
      <c r="X142" s="2"/>
      <c r="Y142" s="2"/>
      <c r="Z142" s="2"/>
      <c r="AA142" s="2"/>
      <c r="AB142" s="2"/>
      <c r="AC142" s="18"/>
      <c r="AD142" s="2"/>
      <c r="AE142" s="18"/>
      <c r="AF142" s="2"/>
      <c r="AG142" s="2"/>
      <c r="AH142" s="18"/>
      <c r="AI142" s="18"/>
      <c r="AJ142" s="2"/>
      <c r="AK142" s="2"/>
      <c r="AL142" s="2"/>
      <c r="AM142" s="2"/>
      <c r="AN142" s="2"/>
      <c r="AO142" s="2"/>
      <c r="AP142" s="2"/>
      <c r="AQ142" s="2"/>
    </row>
  </sheetData>
  <conditionalFormatting sqref="H112:H142">
    <cfRule type="colorScale" priority="2">
      <colorScale>
        <cfvo type="min"/>
        <cfvo type="percentile" val="50"/>
        <cfvo type="max"/>
        <color rgb="FF63BE7B"/>
        <color rgb="FFFFEB84"/>
        <color rgb="FFF8696B"/>
      </colorScale>
    </cfRule>
  </conditionalFormatting>
  <conditionalFormatting sqref="A11:B111">
    <cfRule type="colorScale" priority="1">
      <colorScale>
        <cfvo type="min"/>
        <cfvo type="percentile" val="50"/>
        <cfvo type="max"/>
        <color rgb="FF63BE7B"/>
        <color rgb="FFFFEB84"/>
        <color rgb="FFF8696B"/>
      </colorScale>
    </cfRule>
  </conditionalFormatting>
  <pageMargins left="0.7" right="0.7" top="0.75" bottom="0.75" header="0.3" footer="0.3"/>
  <pageSetup orientation="portrait" horizontalDpi="1200" verticalDpi="12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239"/>
  <sheetViews>
    <sheetView workbookViewId="0">
      <selection activeCell="E6" sqref="E6"/>
    </sheetView>
  </sheetViews>
  <sheetFormatPr defaultRowHeight="15" x14ac:dyDescent="0.25"/>
  <cols>
    <col min="1" max="1" width="20.85546875" customWidth="1"/>
    <col min="4" max="4" width="10.85546875" customWidth="1"/>
    <col min="5" max="5" width="9.42578125" bestFit="1" customWidth="1"/>
    <col min="9" max="9" width="12" bestFit="1" customWidth="1"/>
  </cols>
  <sheetData>
    <row r="1" spans="1:10" x14ac:dyDescent="0.25">
      <c r="E1" s="4"/>
    </row>
    <row r="3" spans="1:10" x14ac:dyDescent="0.25">
      <c r="B3" s="5" t="s">
        <v>2</v>
      </c>
      <c r="C3" s="5" t="s">
        <v>3</v>
      </c>
      <c r="D3" s="5" t="s">
        <v>5</v>
      </c>
      <c r="E3" t="s">
        <v>0</v>
      </c>
    </row>
    <row r="4" spans="1:10" x14ac:dyDescent="0.25">
      <c r="A4" t="s">
        <v>8</v>
      </c>
      <c r="B4" s="64">
        <v>2.5</v>
      </c>
      <c r="C4" s="64">
        <v>44.52</v>
      </c>
      <c r="D4" s="32">
        <f>SUM(F9:F209)/1</f>
        <v>40.000984511211875</v>
      </c>
      <c r="E4" s="2">
        <f>C4*(1-(1/B4))^(1/B4)</f>
        <v>36.292397239655685</v>
      </c>
    </row>
    <row r="5" spans="1:10" x14ac:dyDescent="0.25">
      <c r="A5" s="5"/>
      <c r="B5" s="5"/>
      <c r="C5" s="5"/>
      <c r="D5" s="5"/>
      <c r="E5" s="5"/>
      <c r="F5" s="5"/>
      <c r="I5" s="6"/>
      <c r="J5" s="6"/>
    </row>
    <row r="6" spans="1:10" x14ac:dyDescent="0.25">
      <c r="B6" s="5"/>
      <c r="C6" s="5"/>
    </row>
    <row r="7" spans="1:10" x14ac:dyDescent="0.25">
      <c r="B7" s="34" t="s">
        <v>15</v>
      </c>
      <c r="C7" s="5"/>
      <c r="H7" s="35" t="s">
        <v>14</v>
      </c>
      <c r="I7" s="36" t="s">
        <v>16</v>
      </c>
      <c r="J7">
        <v>15</v>
      </c>
    </row>
    <row r="8" spans="1:10" x14ac:dyDescent="0.25">
      <c r="A8" t="s">
        <v>10</v>
      </c>
      <c r="D8" s="8" t="s">
        <v>1</v>
      </c>
      <c r="E8" s="9" t="s">
        <v>4</v>
      </c>
      <c r="F8" s="9" t="s">
        <v>13</v>
      </c>
      <c r="H8" s="9" t="s">
        <v>1</v>
      </c>
      <c r="I8" s="9" t="s">
        <v>4</v>
      </c>
      <c r="J8" s="9" t="s">
        <v>13</v>
      </c>
    </row>
    <row r="9" spans="1:10" x14ac:dyDescent="0.25">
      <c r="A9">
        <v>0</v>
      </c>
      <c r="B9">
        <f t="shared" ref="B9:B72" si="0">($B$4/($C$4^$B$4))*((A9-$G$1)^($B$4-1))</f>
        <v>0</v>
      </c>
      <c r="C9">
        <f t="shared" ref="C9:C72" si="1">((A9-$G$1)/$C$4)^$B$4</f>
        <v>0</v>
      </c>
      <c r="D9">
        <f t="shared" ref="D9:D72" si="2">EXP(-C9)*B9</f>
        <v>0</v>
      </c>
      <c r="E9" s="7">
        <f>1-EXP(-((A9/$C$4)^$B$4))</f>
        <v>0</v>
      </c>
      <c r="F9">
        <f>1-E9</f>
        <v>1</v>
      </c>
      <c r="H9" s="1">
        <f t="shared" ref="H9:H40" si="3">_xlfn.NORM.DIST(A9,$D$4,$J$7,FALSE)</f>
        <v>7.5959944001879073E-4</v>
      </c>
      <c r="I9" s="33">
        <f>H9</f>
        <v>7.5959944001879073E-4</v>
      </c>
      <c r="J9" s="1">
        <f>1-I9</f>
        <v>0.9992404005599812</v>
      </c>
    </row>
    <row r="10" spans="1:10" x14ac:dyDescent="0.25">
      <c r="A10">
        <f t="shared" ref="A10:A73" si="4">A9+1</f>
        <v>1</v>
      </c>
      <c r="B10">
        <f t="shared" si="0"/>
        <v>1.8903930829283094E-4</v>
      </c>
      <c r="C10">
        <f t="shared" si="1"/>
        <v>7.5615723317132372E-5</v>
      </c>
      <c r="D10">
        <f t="shared" si="2"/>
        <v>1.8902501448922395E-4</v>
      </c>
      <c r="E10" s="7">
        <f t="shared" ref="E10:E73" si="5">1-EXP(-((A10/$C$4)^$B$4))</f>
        <v>7.561286452040239E-5</v>
      </c>
      <c r="F10">
        <f t="shared" ref="F10:F73" si="6">1-E10</f>
        <v>0.9999243871354796</v>
      </c>
      <c r="H10" s="1">
        <f t="shared" si="3"/>
        <v>9.0537676582513708E-4</v>
      </c>
      <c r="I10" s="33">
        <f>H10+I9</f>
        <v>1.6649762058439277E-3</v>
      </c>
      <c r="J10" s="1">
        <f t="shared" ref="J10:J73" si="7">1-I10</f>
        <v>0.99833502379415606</v>
      </c>
    </row>
    <row r="11" spans="1:10" x14ac:dyDescent="0.25">
      <c r="A11">
        <f t="shared" si="4"/>
        <v>2</v>
      </c>
      <c r="B11">
        <f t="shared" si="0"/>
        <v>5.3468390721870033E-4</v>
      </c>
      <c r="C11">
        <f t="shared" si="1"/>
        <v>4.2774712577496046E-4</v>
      </c>
      <c r="D11">
        <f t="shared" si="2"/>
        <v>5.3445524662213231E-4</v>
      </c>
      <c r="E11" s="7">
        <f t="shared" si="5"/>
        <v>4.2765565501579061E-4</v>
      </c>
      <c r="F11">
        <f t="shared" si="6"/>
        <v>0.99957234434498421</v>
      </c>
      <c r="H11" s="1">
        <f t="shared" si="3"/>
        <v>1.0743452224687567E-3</v>
      </c>
      <c r="I11" s="33">
        <f t="shared" ref="I11:I74" si="8">H11+I10</f>
        <v>2.7393214283126842E-3</v>
      </c>
      <c r="J11" s="1">
        <f t="shared" si="7"/>
        <v>0.99726067857168732</v>
      </c>
    </row>
    <row r="12" spans="1:10" x14ac:dyDescent="0.25">
      <c r="A12">
        <f t="shared" si="4"/>
        <v>3</v>
      </c>
      <c r="B12">
        <f t="shared" si="0"/>
        <v>9.822770597725794E-4</v>
      </c>
      <c r="C12">
        <f t="shared" si="1"/>
        <v>1.1787324717270945E-3</v>
      </c>
      <c r="D12">
        <f t="shared" si="2"/>
        <v>9.8111990003085488E-4</v>
      </c>
      <c r="E12" s="7">
        <f t="shared" si="5"/>
        <v>1.1780380394839085E-3</v>
      </c>
      <c r="F12">
        <f t="shared" si="6"/>
        <v>0.99882196196051609</v>
      </c>
      <c r="H12" s="1">
        <f t="shared" si="3"/>
        <v>1.2691944690579294E-3</v>
      </c>
      <c r="I12" s="33">
        <f t="shared" si="8"/>
        <v>4.0085158973706134E-3</v>
      </c>
      <c r="J12" s="1">
        <f t="shared" si="7"/>
        <v>0.99599148410262939</v>
      </c>
    </row>
    <row r="13" spans="1:10" x14ac:dyDescent="0.25">
      <c r="A13">
        <f t="shared" si="4"/>
        <v>4</v>
      </c>
      <c r="B13">
        <f t="shared" si="0"/>
        <v>1.5123144663426471E-3</v>
      </c>
      <c r="C13">
        <f t="shared" si="1"/>
        <v>2.4197031461482351E-3</v>
      </c>
      <c r="D13">
        <f t="shared" si="2"/>
        <v>1.508659537974597E-3</v>
      </c>
      <c r="E13" s="7">
        <f t="shared" si="5"/>
        <v>2.4167780242749792E-3</v>
      </c>
      <c r="F13">
        <f t="shared" si="6"/>
        <v>0.99758322197572502</v>
      </c>
      <c r="H13" s="1">
        <f t="shared" si="3"/>
        <v>1.4927335265235611E-3</v>
      </c>
      <c r="I13" s="33">
        <f t="shared" si="8"/>
        <v>5.5012494238941747E-3</v>
      </c>
      <c r="J13" s="1">
        <f t="shared" si="7"/>
        <v>0.99449875057610582</v>
      </c>
    </row>
    <row r="14" spans="1:10" x14ac:dyDescent="0.25">
      <c r="A14">
        <f t="shared" si="4"/>
        <v>5</v>
      </c>
      <c r="B14">
        <f t="shared" si="0"/>
        <v>2.113523718811548E-3</v>
      </c>
      <c r="C14">
        <f t="shared" si="1"/>
        <v>4.2270474376230925E-3</v>
      </c>
      <c r="D14">
        <f t="shared" si="2"/>
        <v>2.1046086093614107E-3</v>
      </c>
      <c r="E14" s="7">
        <f t="shared" si="5"/>
        <v>4.218126047409787E-3</v>
      </c>
      <c r="F14">
        <f t="shared" si="6"/>
        <v>0.99578187395259021</v>
      </c>
      <c r="H14" s="1">
        <f t="shared" si="3"/>
        <v>1.7478582374902158E-3</v>
      </c>
      <c r="I14" s="33">
        <f t="shared" si="8"/>
        <v>7.2491076613843903E-3</v>
      </c>
      <c r="J14" s="1">
        <f t="shared" si="7"/>
        <v>0.99275089233861558</v>
      </c>
    </row>
    <row r="15" spans="1:10" x14ac:dyDescent="0.25">
      <c r="A15">
        <v>6</v>
      </c>
      <c r="B15">
        <f t="shared" si="0"/>
        <v>2.7782990798766987E-3</v>
      </c>
      <c r="C15">
        <f t="shared" si="1"/>
        <v>6.6679177917040736E-3</v>
      </c>
      <c r="D15">
        <f t="shared" si="2"/>
        <v>2.7598352361176914E-3</v>
      </c>
      <c r="E15" s="7">
        <f t="shared" si="5"/>
        <v>6.6457365561330972E-3</v>
      </c>
      <c r="F15">
        <f t="shared" si="6"/>
        <v>0.9933542634438669</v>
      </c>
      <c r="H15" s="1">
        <f t="shared" si="3"/>
        <v>2.0375108332460474E-3</v>
      </c>
      <c r="I15" s="33">
        <f t="shared" si="8"/>
        <v>9.2866184946304373E-3</v>
      </c>
      <c r="J15" s="1">
        <f t="shared" si="7"/>
        <v>0.99071338150536958</v>
      </c>
    </row>
    <row r="16" spans="1:10" x14ac:dyDescent="0.25">
      <c r="A16">
        <v>7</v>
      </c>
      <c r="B16">
        <f t="shared" si="0"/>
        <v>3.5010569843095043E-3</v>
      </c>
      <c r="C16">
        <f t="shared" si="1"/>
        <v>9.8029595560666111E-3</v>
      </c>
      <c r="D16">
        <f t="shared" si="2"/>
        <v>3.4669039382563146E-3</v>
      </c>
      <c r="E16" s="7">
        <f t="shared" si="5"/>
        <v>9.7550671715004311E-3</v>
      </c>
      <c r="F16">
        <f t="shared" si="6"/>
        <v>0.99024493282849957</v>
      </c>
      <c r="H16" s="1">
        <f t="shared" si="3"/>
        <v>2.3646313857727968E-3</v>
      </c>
      <c r="I16" s="33">
        <f t="shared" si="8"/>
        <v>1.1651249880403234E-2</v>
      </c>
      <c r="J16" s="1">
        <f t="shared" si="7"/>
        <v>0.98834875011959678</v>
      </c>
    </row>
    <row r="17" spans="1:10" x14ac:dyDescent="0.25">
      <c r="A17">
        <f t="shared" si="4"/>
        <v>8</v>
      </c>
      <c r="B17">
        <f t="shared" si="0"/>
        <v>4.2774712577496009E-3</v>
      </c>
      <c r="C17">
        <f t="shared" si="1"/>
        <v>1.3687908024798728E-2</v>
      </c>
      <c r="D17">
        <f t="shared" si="2"/>
        <v>4.2193205135324426E-3</v>
      </c>
      <c r="E17" s="7">
        <f t="shared" si="5"/>
        <v>1.3594654578170551E-2</v>
      </c>
      <c r="F17">
        <f t="shared" si="6"/>
        <v>0.98640534542182945</v>
      </c>
      <c r="H17" s="1">
        <f t="shared" si="3"/>
        <v>2.7321011565901955E-3</v>
      </c>
      <c r="I17" s="33">
        <f t="shared" si="8"/>
        <v>1.4383351036993428E-2</v>
      </c>
      <c r="J17" s="1">
        <f t="shared" si="7"/>
        <v>0.9856166489630066</v>
      </c>
    </row>
    <row r="18" spans="1:10" x14ac:dyDescent="0.25">
      <c r="A18">
        <f t="shared" si="4"/>
        <v>9</v>
      </c>
      <c r="B18">
        <f t="shared" si="0"/>
        <v>5.1040613239064355E-3</v>
      </c>
      <c r="C18">
        <f t="shared" si="1"/>
        <v>1.8374620766063162E-2</v>
      </c>
      <c r="D18">
        <f t="shared" si="2"/>
        <v>5.0111325131302247E-3</v>
      </c>
      <c r="E18" s="7">
        <f t="shared" si="5"/>
        <v>1.8206836650051628E-2</v>
      </c>
      <c r="F18">
        <f t="shared" si="6"/>
        <v>0.98179316334994837</v>
      </c>
      <c r="H18" s="1">
        <f t="shared" si="3"/>
        <v>3.1426781273424837E-3</v>
      </c>
      <c r="I18" s="33">
        <f t="shared" si="8"/>
        <v>1.7526029164335911E-2</v>
      </c>
      <c r="J18" s="1">
        <f t="shared" si="7"/>
        <v>0.98247397083566412</v>
      </c>
    </row>
    <row r="19" spans="1:10" x14ac:dyDescent="0.25">
      <c r="A19">
        <f t="shared" si="4"/>
        <v>10</v>
      </c>
      <c r="B19">
        <f t="shared" si="0"/>
        <v>5.9779478150810252E-3</v>
      </c>
      <c r="C19">
        <f t="shared" si="1"/>
        <v>2.3911791260324073E-2</v>
      </c>
      <c r="D19">
        <f t="shared" si="2"/>
        <v>5.836699850773449E-3</v>
      </c>
      <c r="E19" s="7">
        <f t="shared" si="5"/>
        <v>2.362816951182467E-2</v>
      </c>
      <c r="F19">
        <f t="shared" si="6"/>
        <v>0.97637183048817533</v>
      </c>
      <c r="H19" s="1">
        <f t="shared" si="3"/>
        <v>3.5989253044761836E-3</v>
      </c>
      <c r="I19" s="33">
        <f t="shared" si="8"/>
        <v>2.1124954468812095E-2</v>
      </c>
      <c r="J19" s="1">
        <f t="shared" si="7"/>
        <v>0.97887504553118787</v>
      </c>
    </row>
    <row r="20" spans="1:10" x14ac:dyDescent="0.25">
      <c r="A20">
        <f t="shared" si="4"/>
        <v>11</v>
      </c>
      <c r="B20">
        <f t="shared" si="0"/>
        <v>6.8966970185920439E-3</v>
      </c>
      <c r="C20">
        <f t="shared" si="1"/>
        <v>3.0345466881804981E-2</v>
      </c>
      <c r="D20">
        <f t="shared" si="2"/>
        <v>6.6905570527512476E-3</v>
      </c>
      <c r="E20" s="7">
        <f t="shared" si="5"/>
        <v>2.9889665340537164E-2</v>
      </c>
      <c r="F20">
        <f t="shared" si="6"/>
        <v>0.97011033465946284</v>
      </c>
      <c r="H20" s="1">
        <f t="shared" si="3"/>
        <v>4.1031327244159281E-3</v>
      </c>
      <c r="I20" s="33">
        <f t="shared" si="8"/>
        <v>2.5228087193228024E-2</v>
      </c>
      <c r="J20" s="1">
        <f t="shared" si="7"/>
        <v>0.974771912806772</v>
      </c>
    </row>
    <row r="21" spans="1:10" x14ac:dyDescent="0.25">
      <c r="A21">
        <f t="shared" si="4"/>
        <v>12</v>
      </c>
      <c r="B21">
        <f t="shared" si="0"/>
        <v>7.8582164781806386E-3</v>
      </c>
      <c r="C21">
        <f t="shared" si="1"/>
        <v>3.7719439095267024E-2</v>
      </c>
      <c r="D21">
        <f t="shared" si="2"/>
        <v>7.5673294948773329E-3</v>
      </c>
      <c r="E21" s="7">
        <f t="shared" si="5"/>
        <v>3.7016921601866204E-2</v>
      </c>
      <c r="F21">
        <f t="shared" si="6"/>
        <v>0.9629830783981338</v>
      </c>
      <c r="H21" s="1">
        <f t="shared" si="3"/>
        <v>4.6572344362445714E-3</v>
      </c>
      <c r="I21" s="33">
        <f t="shared" si="8"/>
        <v>2.9885321629472595E-2</v>
      </c>
      <c r="J21" s="1">
        <f t="shared" si="7"/>
        <v>0.97011467837052745</v>
      </c>
    </row>
    <row r="22" spans="1:10" x14ac:dyDescent="0.25">
      <c r="A22">
        <f t="shared" si="4"/>
        <v>13</v>
      </c>
      <c r="B22">
        <f t="shared" si="0"/>
        <v>8.8606819486646109E-3</v>
      </c>
      <c r="C22">
        <f t="shared" si="1"/>
        <v>4.6075546133055936E-2</v>
      </c>
      <c r="D22">
        <f t="shared" si="2"/>
        <v>8.4616838029630929E-3</v>
      </c>
      <c r="E22" s="7">
        <f t="shared" si="5"/>
        <v>4.5030184811187257E-2</v>
      </c>
      <c r="F22">
        <f t="shared" si="6"/>
        <v>0.95496981518881274</v>
      </c>
      <c r="H22" s="1">
        <f t="shared" si="3"/>
        <v>5.2627220935923943E-3</v>
      </c>
      <c r="I22" s="33">
        <f t="shared" si="8"/>
        <v>3.5148043723064987E-2</v>
      </c>
      <c r="J22" s="1">
        <f t="shared" si="7"/>
        <v>0.96485195627693499</v>
      </c>
    </row>
    <row r="23" spans="1:10" x14ac:dyDescent="0.25">
      <c r="A23">
        <f t="shared" si="4"/>
        <v>14</v>
      </c>
      <c r="B23">
        <f t="shared" si="0"/>
        <v>9.902484539703096E-3</v>
      </c>
      <c r="C23">
        <f t="shared" si="1"/>
        <v>5.5453913422337353E-2</v>
      </c>
      <c r="D23">
        <f t="shared" si="2"/>
        <v>9.3683011817608432E-3</v>
      </c>
      <c r="E23" s="7">
        <f t="shared" si="5"/>
        <v>5.3944376868299448E-2</v>
      </c>
      <c r="F23">
        <f t="shared" si="6"/>
        <v>0.94605562313170055</v>
      </c>
      <c r="H23" s="1">
        <f t="shared" si="3"/>
        <v>5.9205571317401369E-3</v>
      </c>
      <c r="I23" s="33">
        <f t="shared" si="8"/>
        <v>4.1068600854805126E-2</v>
      </c>
      <c r="J23" s="1">
        <f t="shared" si="7"/>
        <v>0.95893139914519487</v>
      </c>
    </row>
    <row r="24" spans="1:10" x14ac:dyDescent="0.25">
      <c r="A24">
        <f t="shared" si="4"/>
        <v>15</v>
      </c>
      <c r="B24">
        <f t="shared" si="0"/>
        <v>1.0982191391950556E-2</v>
      </c>
      <c r="C24">
        <f t="shared" si="1"/>
        <v>6.5893148351703304E-2</v>
      </c>
      <c r="D24">
        <f t="shared" si="2"/>
        <v>1.028186689529462E-2</v>
      </c>
      <c r="E24" s="7">
        <f t="shared" si="5"/>
        <v>6.3769103238288216E-2</v>
      </c>
      <c r="F24">
        <f t="shared" si="6"/>
        <v>0.93623089676171178</v>
      </c>
      <c r="H24" s="1">
        <f t="shared" si="3"/>
        <v>6.6310838237372887E-3</v>
      </c>
      <c r="I24" s="33">
        <f t="shared" si="8"/>
        <v>4.7699684678542416E-2</v>
      </c>
      <c r="J24" s="1">
        <f t="shared" si="7"/>
        <v>0.95230031532145754</v>
      </c>
    </row>
    <row r="25" spans="1:10" x14ac:dyDescent="0.25">
      <c r="A25">
        <f t="shared" si="4"/>
        <v>16</v>
      </c>
      <c r="B25">
        <f t="shared" si="0"/>
        <v>1.2098515730741177E-2</v>
      </c>
      <c r="C25">
        <f t="shared" si="1"/>
        <v>7.7430500676743549E-2</v>
      </c>
      <c r="D25">
        <f t="shared" si="2"/>
        <v>1.1197071574171394E-2</v>
      </c>
      <c r="E25" s="7">
        <f t="shared" si="5"/>
        <v>7.4508656816414165E-2</v>
      </c>
      <c r="F25">
        <f t="shared" si="6"/>
        <v>0.92549134318358584</v>
      </c>
      <c r="H25" s="1">
        <f t="shared" si="3"/>
        <v>7.3939457835283766E-3</v>
      </c>
      <c r="I25" s="33">
        <f t="shared" si="8"/>
        <v>5.5093630462070789E-2</v>
      </c>
      <c r="J25" s="1">
        <f t="shared" si="7"/>
        <v>0.94490636953792917</v>
      </c>
    </row>
    <row r="26" spans="1:10" x14ac:dyDescent="0.25">
      <c r="A26">
        <f t="shared" si="4"/>
        <v>17</v>
      </c>
      <c r="B26">
        <f t="shared" si="0"/>
        <v>1.3250293603245729E-2</v>
      </c>
      <c r="C26">
        <f t="shared" si="1"/>
        <v>9.0101996502070889E-2</v>
      </c>
      <c r="D26">
        <f t="shared" si="2"/>
        <v>1.2108621437987698E-2</v>
      </c>
      <c r="E26" s="7">
        <f t="shared" si="5"/>
        <v>8.6162027759020599E-2</v>
      </c>
      <c r="F26">
        <f t="shared" si="6"/>
        <v>0.9138379722409794</v>
      </c>
      <c r="H26" s="1">
        <f t="shared" si="3"/>
        <v>8.208008697312117E-3</v>
      </c>
      <c r="I26" s="33">
        <f t="shared" si="8"/>
        <v>6.3301639159382903E-2</v>
      </c>
      <c r="J26" s="1">
        <f t="shared" si="7"/>
        <v>0.93669836084061708</v>
      </c>
    </row>
    <row r="27" spans="1:10" x14ac:dyDescent="0.25">
      <c r="A27">
        <f t="shared" si="4"/>
        <v>18</v>
      </c>
      <c r="B27">
        <f t="shared" si="0"/>
        <v>1.4436465494904901E-2</v>
      </c>
      <c r="C27">
        <f t="shared" si="1"/>
        <v>0.10394255156331536</v>
      </c>
      <c r="D27">
        <f t="shared" si="2"/>
        <v>1.3011255364166344E-2</v>
      </c>
      <c r="E27" s="7">
        <f t="shared" si="5"/>
        <v>9.8722927107162017E-2</v>
      </c>
      <c r="F27">
        <f t="shared" si="6"/>
        <v>0.90127707289283798</v>
      </c>
      <c r="H27" s="1">
        <f t="shared" si="3"/>
        <v>9.0712921998895042E-3</v>
      </c>
      <c r="I27" s="33">
        <f>H27+I26</f>
        <v>7.2372931359272405E-2</v>
      </c>
      <c r="J27" s="1">
        <f t="shared" si="7"/>
        <v>0.92762706864072764</v>
      </c>
    </row>
    <row r="28" spans="1:10" x14ac:dyDescent="0.25">
      <c r="A28">
        <f t="shared" si="4"/>
        <v>19</v>
      </c>
      <c r="B28">
        <f t="shared" si="0"/>
        <v>1.5656061582900324E-2</v>
      </c>
      <c r="C28">
        <f t="shared" si="1"/>
        <v>0.11898606803004244</v>
      </c>
      <c r="D28">
        <f t="shared" si="2"/>
        <v>1.3899767252299203E-2</v>
      </c>
      <c r="E28" s="7">
        <f t="shared" si="5"/>
        <v>0.11217983024027955</v>
      </c>
      <c r="F28">
        <f t="shared" si="6"/>
        <v>0.88782016975972045</v>
      </c>
      <c r="H28" s="1">
        <f t="shared" si="3"/>
        <v>9.9809138553965827E-3</v>
      </c>
      <c r="I28" s="33">
        <f t="shared" si="8"/>
        <v>8.2353845214668986E-2</v>
      </c>
      <c r="J28" s="1">
        <f t="shared" si="7"/>
        <v>0.91764615478533096</v>
      </c>
    </row>
    <row r="29" spans="1:10" x14ac:dyDescent="0.25">
      <c r="A29">
        <f t="shared" si="4"/>
        <v>20</v>
      </c>
      <c r="B29">
        <f t="shared" si="0"/>
        <v>1.6908189750492388E-2</v>
      </c>
      <c r="C29">
        <f t="shared" si="1"/>
        <v>0.13526551800393902</v>
      </c>
      <c r="D29">
        <f t="shared" si="2"/>
        <v>1.4769032458174257E-2</v>
      </c>
      <c r="E29" s="7">
        <f t="shared" si="5"/>
        <v>0.12651604482116929</v>
      </c>
      <c r="F29">
        <f t="shared" si="6"/>
        <v>0.87348395517883071</v>
      </c>
      <c r="H29" s="1">
        <f t="shared" si="3"/>
        <v>1.09330481388963E-2</v>
      </c>
      <c r="I29" s="33">
        <f t="shared" si="8"/>
        <v>9.3286893353565284E-2</v>
      </c>
      <c r="J29" s="1">
        <f t="shared" si="7"/>
        <v>0.90671310664643467</v>
      </c>
    </row>
    <row r="30" spans="1:10" x14ac:dyDescent="0.25">
      <c r="A30">
        <f t="shared" si="4"/>
        <v>21</v>
      </c>
      <c r="B30">
        <f t="shared" si="0"/>
        <v>1.8192025731053819E-2</v>
      </c>
      <c r="C30">
        <f t="shared" si="1"/>
        <v>0.15281301614085191</v>
      </c>
      <c r="D30">
        <f t="shared" si="2"/>
        <v>1.5614037279782892E-2</v>
      </c>
      <c r="E30" s="7">
        <f t="shared" si="5"/>
        <v>0.14170980677925804</v>
      </c>
      <c r="F30">
        <f t="shared" si="6"/>
        <v>0.85829019322074196</v>
      </c>
      <c r="H30" s="1">
        <f t="shared" si="3"/>
        <v>1.1922903137616967E-2</v>
      </c>
      <c r="I30" s="33">
        <f t="shared" si="8"/>
        <v>0.10520979649118226</v>
      </c>
      <c r="J30" s="1">
        <f t="shared" si="7"/>
        <v>0.89479020350881777</v>
      </c>
    </row>
    <row r="31" spans="1:10" x14ac:dyDescent="0.25">
      <c r="A31">
        <f t="shared" si="4"/>
        <v>22</v>
      </c>
      <c r="B31">
        <f t="shared" si="0"/>
        <v>1.9506804918541919E-2</v>
      </c>
      <c r="C31">
        <f t="shared" si="1"/>
        <v>0.17165988328316872</v>
      </c>
      <c r="D31">
        <f t="shared" si="2"/>
        <v>1.6429910613535641E-2</v>
      </c>
      <c r="E31" s="7">
        <f t="shared" si="5"/>
        <v>0.1577344069341452</v>
      </c>
      <c r="F31">
        <f t="shared" si="6"/>
        <v>0.8422655930658548</v>
      </c>
      <c r="H31" s="1">
        <f t="shared" si="3"/>
        <v>1.2944717393293271E-2</v>
      </c>
      <c r="I31" s="33">
        <f t="shared" si="8"/>
        <v>0.11815451388447552</v>
      </c>
      <c r="J31" s="1">
        <f t="shared" si="7"/>
        <v>0.88184548611552449</v>
      </c>
    </row>
    <row r="32" spans="1:10" x14ac:dyDescent="0.25">
      <c r="A32">
        <f t="shared" si="4"/>
        <v>23</v>
      </c>
      <c r="B32">
        <f t="shared" si="0"/>
        <v>2.0851815498687774E-2</v>
      </c>
      <c r="C32">
        <f t="shared" si="1"/>
        <v>0.19183670258792748</v>
      </c>
      <c r="D32">
        <f t="shared" si="2"/>
        <v>1.7211956990146614E-2</v>
      </c>
      <c r="E32" s="7">
        <f t="shared" si="5"/>
        <v>0.17455835002809328</v>
      </c>
      <c r="F32">
        <f t="shared" si="6"/>
        <v>0.82544164997190672</v>
      </c>
      <c r="H32" s="1">
        <f t="shared" si="3"/>
        <v>1.3991778890246255E-2</v>
      </c>
      <c r="I32" s="33">
        <f t="shared" si="8"/>
        <v>0.13214629277472179</v>
      </c>
      <c r="J32" s="1">
        <f t="shared" si="7"/>
        <v>0.86785370722527821</v>
      </c>
    </row>
    <row r="33" spans="1:10" x14ac:dyDescent="0.25">
      <c r="A33">
        <f t="shared" si="4"/>
        <v>24</v>
      </c>
      <c r="B33">
        <f t="shared" si="0"/>
        <v>2.2226392639013593E-2</v>
      </c>
      <c r="C33">
        <f t="shared" si="1"/>
        <v>0.2133733693345303</v>
      </c>
      <c r="D33">
        <f t="shared" si="2"/>
        <v>1.795569026356825E-2</v>
      </c>
      <c r="E33" s="7">
        <f t="shared" si="5"/>
        <v>0.19214554717930499</v>
      </c>
      <c r="F33">
        <f t="shared" si="6"/>
        <v>0.80785445282069501</v>
      </c>
      <c r="H33" s="1">
        <f t="shared" si="3"/>
        <v>1.5056467663233528E-2</v>
      </c>
      <c r="I33" s="33">
        <f t="shared" si="8"/>
        <v>0.14720276043795533</v>
      </c>
      <c r="J33" s="1">
        <f t="shared" si="7"/>
        <v>0.85279723956204467</v>
      </c>
    </row>
    <row r="34" spans="1:10" x14ac:dyDescent="0.25">
      <c r="A34">
        <f t="shared" si="4"/>
        <v>25</v>
      </c>
      <c r="B34">
        <f t="shared" si="0"/>
        <v>2.3629913536603857E-2</v>
      </c>
      <c r="C34">
        <f t="shared" si="1"/>
        <v>0.2362991353660385</v>
      </c>
      <c r="D34">
        <f t="shared" si="2"/>
        <v>1.8656867274281799E-2</v>
      </c>
      <c r="E34" s="7">
        <f t="shared" si="5"/>
        <v>0.21045554206614314</v>
      </c>
      <c r="F34">
        <f t="shared" si="6"/>
        <v>0.78954445793385686</v>
      </c>
      <c r="H34" s="1">
        <f t="shared" si="3"/>
        <v>1.6130322866205592E-2</v>
      </c>
      <c r="I34" s="33">
        <f t="shared" si="8"/>
        <v>0.16333308330416091</v>
      </c>
      <c r="J34" s="1">
        <f t="shared" si="7"/>
        <v>0.83666691669583915</v>
      </c>
    </row>
    <row r="35" spans="1:10" x14ac:dyDescent="0.25">
      <c r="A35">
        <f t="shared" si="4"/>
        <v>26</v>
      </c>
      <c r="B35">
        <f t="shared" si="0"/>
        <v>2.5061793167351919E-2</v>
      </c>
      <c r="C35">
        <f t="shared" si="1"/>
        <v>0.26064264894045974</v>
      </c>
      <c r="D35">
        <f t="shared" si="2"/>
        <v>1.9311520847695385E-2</v>
      </c>
      <c r="E35" s="7">
        <f t="shared" si="5"/>
        <v>0.22944377049394193</v>
      </c>
      <c r="F35">
        <f t="shared" si="6"/>
        <v>0.77055622950605807</v>
      </c>
      <c r="H35" s="1">
        <f t="shared" si="3"/>
        <v>1.7204134425164302E-2</v>
      </c>
      <c r="I35" s="33">
        <f t="shared" si="8"/>
        <v>0.18053721772932521</v>
      </c>
      <c r="J35" s="1">
        <f t="shared" si="7"/>
        <v>0.81946278227067482</v>
      </c>
    </row>
    <row r="36" spans="1:10" x14ac:dyDescent="0.25">
      <c r="A36">
        <f t="shared" si="4"/>
        <v>27</v>
      </c>
      <c r="B36">
        <f t="shared" si="0"/>
        <v>2.6521480613859644E-2</v>
      </c>
      <c r="C36">
        <f t="shared" si="1"/>
        <v>0.28643199062968394</v>
      </c>
      <c r="D36">
        <f t="shared" si="2"/>
        <v>1.9915991524445391E-2</v>
      </c>
      <c r="E36" s="7">
        <f t="shared" si="5"/>
        <v>0.2490618523749516</v>
      </c>
      <c r="F36">
        <f t="shared" si="6"/>
        <v>0.7509381476250484</v>
      </c>
      <c r="H36" s="1">
        <f t="shared" si="3"/>
        <v>1.8268058617959399E-2</v>
      </c>
      <c r="I36" s="33">
        <f t="shared" si="8"/>
        <v>0.19880527634728462</v>
      </c>
      <c r="J36" s="1">
        <f t="shared" si="7"/>
        <v>0.80119472365271538</v>
      </c>
    </row>
    <row r="37" spans="1:10" x14ac:dyDescent="0.25">
      <c r="A37">
        <f t="shared" si="4"/>
        <v>28</v>
      </c>
      <c r="B37">
        <f t="shared" si="0"/>
        <v>2.8008455874476031E-2</v>
      </c>
      <c r="C37">
        <f t="shared" si="1"/>
        <v>0.31369470579413156</v>
      </c>
      <c r="D37">
        <f t="shared" si="2"/>
        <v>2.0466957455481535E-2</v>
      </c>
      <c r="E37" s="7">
        <f t="shared" si="5"/>
        <v>0.26925791456668724</v>
      </c>
      <c r="F37">
        <f t="shared" si="6"/>
        <v>0.73074208543331276</v>
      </c>
      <c r="H37" s="1">
        <f t="shared" si="3"/>
        <v>1.9311756108390397E-2</v>
      </c>
      <c r="I37" s="33">
        <f t="shared" si="8"/>
        <v>0.21811703245567501</v>
      </c>
      <c r="J37" s="1">
        <f t="shared" si="7"/>
        <v>0.78188296754432496</v>
      </c>
    </row>
    <row r="38" spans="1:10" x14ac:dyDescent="0.25">
      <c r="A38">
        <f t="shared" si="4"/>
        <v>29</v>
      </c>
      <c r="B38">
        <f t="shared" si="0"/>
        <v>2.9522227075324484E-2</v>
      </c>
      <c r="C38">
        <f t="shared" si="1"/>
        <v>0.34245783407376384</v>
      </c>
      <c r="D38">
        <f t="shared" si="2"/>
        <v>2.0961461933241773E-2</v>
      </c>
      <c r="E38" s="7">
        <f t="shared" si="5"/>
        <v>0.28997694246576822</v>
      </c>
      <c r="F38">
        <f t="shared" si="6"/>
        <v>0.71002305753423178</v>
      </c>
      <c r="H38" s="1">
        <f t="shared" si="3"/>
        <v>2.0324550142390305E-2</v>
      </c>
      <c r="I38" s="33">
        <f t="shared" si="8"/>
        <v>0.2384415825980653</v>
      </c>
      <c r="J38" s="1">
        <f t="shared" si="7"/>
        <v>0.76155841740193475</v>
      </c>
    </row>
    <row r="39" spans="1:10" x14ac:dyDescent="0.25">
      <c r="A39">
        <f t="shared" si="4"/>
        <v>30</v>
      </c>
      <c r="B39">
        <f t="shared" si="0"/>
        <v>3.1062328022147069E-2</v>
      </c>
      <c r="C39">
        <f t="shared" si="1"/>
        <v>0.3727479362657648</v>
      </c>
      <c r="D39">
        <f t="shared" si="2"/>
        <v>2.1396938072476824E-2</v>
      </c>
      <c r="E39" s="7">
        <f t="shared" si="5"/>
        <v>0.31116115774641673</v>
      </c>
      <c r="F39">
        <f t="shared" si="6"/>
        <v>0.68883884225358327</v>
      </c>
      <c r="H39" s="1">
        <f t="shared" si="3"/>
        <v>2.1295601823732298E-2</v>
      </c>
      <c r="I39" s="33">
        <f t="shared" si="8"/>
        <v>0.25973718442179761</v>
      </c>
      <c r="J39" s="1">
        <f t="shared" si="7"/>
        <v>0.74026281557820239</v>
      </c>
    </row>
    <row r="40" spans="1:10" x14ac:dyDescent="0.25">
      <c r="A40">
        <f t="shared" si="4"/>
        <v>31</v>
      </c>
      <c r="B40">
        <f t="shared" si="0"/>
        <v>3.2628316040492732E-2</v>
      </c>
      <c r="C40">
        <f t="shared" si="1"/>
        <v>0.40459111890210953</v>
      </c>
      <c r="D40">
        <f t="shared" si="2"/>
        <v>2.1771230201227391E-2</v>
      </c>
      <c r="E40" s="7">
        <f t="shared" si="5"/>
        <v>0.33275041916939163</v>
      </c>
      <c r="F40">
        <f t="shared" si="6"/>
        <v>0.66724958083060837</v>
      </c>
      <c r="H40" s="1">
        <f t="shared" si="3"/>
        <v>2.2214098659877834E-2</v>
      </c>
      <c r="I40" s="33">
        <f t="shared" si="8"/>
        <v>0.28195128308167544</v>
      </c>
      <c r="J40" s="1">
        <f t="shared" si="7"/>
        <v>0.7180487169183245</v>
      </c>
    </row>
    <row r="41" spans="1:10" x14ac:dyDescent="0.25">
      <c r="A41">
        <f t="shared" si="4"/>
        <v>32</v>
      </c>
      <c r="B41">
        <f t="shared" si="0"/>
        <v>3.4219770061996821E-2</v>
      </c>
      <c r="C41">
        <f t="shared" si="1"/>
        <v>0.43801305679355929</v>
      </c>
      <c r="D41">
        <f t="shared" si="2"/>
        <v>2.2082611574471805E-2</v>
      </c>
      <c r="E41" s="7">
        <f t="shared" si="5"/>
        <v>0.35468264297322338</v>
      </c>
      <c r="F41">
        <f t="shared" si="6"/>
        <v>0.64531735702677662</v>
      </c>
      <c r="H41" s="1">
        <f t="shared" ref="H41:H72" si="9">_xlfn.NORM.DIST(A41,$D$4,$J$7,FALSE)</f>
        <v>2.3069451938757406E-2</v>
      </c>
      <c r="I41" s="33">
        <f t="shared" si="8"/>
        <v>0.30502073502043286</v>
      </c>
      <c r="J41" s="1">
        <f t="shared" si="7"/>
        <v>0.69497926497956719</v>
      </c>
    </row>
    <row r="42" spans="1:10" x14ac:dyDescent="0.25">
      <c r="A42">
        <f t="shared" si="4"/>
        <v>33</v>
      </c>
      <c r="B42">
        <f t="shared" si="0"/>
        <v>3.5836288921830654E-2</v>
      </c>
      <c r="C42">
        <f t="shared" si="1"/>
        <v>0.47303901376816426</v>
      </c>
      <c r="D42">
        <f t="shared" si="2"/>
        <v>2.2329798080043973E-2</v>
      </c>
      <c r="E42" s="7">
        <f t="shared" si="5"/>
        <v>0.37689423900025631</v>
      </c>
      <c r="F42">
        <f t="shared" si="6"/>
        <v>0.62310576099974369</v>
      </c>
      <c r="H42" s="1">
        <f t="shared" si="9"/>
        <v>2.3851497995432302E-2</v>
      </c>
      <c r="I42" s="33">
        <f t="shared" si="8"/>
        <v>0.32887223301586516</v>
      </c>
      <c r="J42" s="1">
        <f t="shared" si="7"/>
        <v>0.6711277669841349</v>
      </c>
    </row>
    <row r="43" spans="1:10" x14ac:dyDescent="0.25">
      <c r="A43">
        <f t="shared" si="4"/>
        <v>34</v>
      </c>
      <c r="B43">
        <f t="shared" si="0"/>
        <v>3.7477489838271129E-2</v>
      </c>
      <c r="C43">
        <f t="shared" si="1"/>
        <v>0.50969386180048726</v>
      </c>
      <c r="D43">
        <f t="shared" si="2"/>
        <v>2.2511957668242082E-2</v>
      </c>
      <c r="E43" s="7">
        <f t="shared" si="5"/>
        <v>0.39932055841014724</v>
      </c>
      <c r="F43">
        <f t="shared" si="6"/>
        <v>0.60067944158985276</v>
      </c>
      <c r="H43" s="1">
        <f t="shared" si="9"/>
        <v>2.4550698080545261E-2</v>
      </c>
      <c r="I43" s="33">
        <f>H43+I42</f>
        <v>0.35342293109641043</v>
      </c>
      <c r="J43" s="1">
        <f t="shared" si="7"/>
        <v>0.64657706890358957</v>
      </c>
    </row>
    <row r="44" spans="1:10" x14ac:dyDescent="0.25">
      <c r="A44">
        <f t="shared" si="4"/>
        <v>35</v>
      </c>
      <c r="B44">
        <f t="shared" si="0"/>
        <v>3.9143007050082342E-2</v>
      </c>
      <c r="C44">
        <f t="shared" si="1"/>
        <v>0.54800209870115257</v>
      </c>
      <c r="D44">
        <f t="shared" si="2"/>
        <v>2.2628715302524329E-2</v>
      </c>
      <c r="E44" s="7">
        <f t="shared" si="5"/>
        <v>0.42189634859755298</v>
      </c>
      <c r="F44">
        <f t="shared" si="6"/>
        <v>0.57810365140244702</v>
      </c>
      <c r="H44" s="1">
        <f t="shared" si="9"/>
        <v>2.5158331371337116E-2</v>
      </c>
      <c r="I44" s="33">
        <f t="shared" si="8"/>
        <v>0.37858126246774754</v>
      </c>
      <c r="J44" s="1">
        <f t="shared" si="7"/>
        <v>0.62141873753225241</v>
      </c>
    </row>
    <row r="45" spans="1:10" x14ac:dyDescent="0.25">
      <c r="A45">
        <f t="shared" si="4"/>
        <v>36</v>
      </c>
      <c r="B45">
        <f t="shared" si="0"/>
        <v>4.0832490591251491E-2</v>
      </c>
      <c r="C45">
        <f t="shared" si="1"/>
        <v>0.58798786451402119</v>
      </c>
      <c r="D45">
        <f t="shared" si="2"/>
        <v>2.2680153298006628E-2</v>
      </c>
      <c r="E45" s="7">
        <f t="shared" si="5"/>
        <v>0.44455621076256535</v>
      </c>
      <c r="F45">
        <f t="shared" si="6"/>
        <v>0.55544378923743465</v>
      </c>
      <c r="H45" s="1">
        <f t="shared" si="9"/>
        <v>2.5666675684873956E-2</v>
      </c>
      <c r="I45" s="33">
        <f t="shared" si="8"/>
        <v>0.4042479381526215</v>
      </c>
      <c r="J45" s="1">
        <f t="shared" si="7"/>
        <v>0.5957520618473785</v>
      </c>
    </row>
    <row r="46" spans="1:10" x14ac:dyDescent="0.25">
      <c r="A46">
        <f t="shared" si="4"/>
        <v>37</v>
      </c>
      <c r="B46">
        <f t="shared" si="0"/>
        <v>4.2545605185773647E-2</v>
      </c>
      <c r="C46">
        <f t="shared" si="1"/>
        <v>0.62967495674944962</v>
      </c>
      <c r="D46">
        <f t="shared" si="2"/>
        <v>2.2666806986162299E-2</v>
      </c>
      <c r="E46" s="7">
        <f t="shared" si="5"/>
        <v>0.46723505548484712</v>
      </c>
      <c r="F46">
        <f t="shared" si="6"/>
        <v>0.53276494451515288</v>
      </c>
      <c r="H46" s="1">
        <f t="shared" si="9"/>
        <v>2.6069170668088709E-2</v>
      </c>
      <c r="I46" s="33">
        <f t="shared" si="8"/>
        <v>0.43031710882071023</v>
      </c>
      <c r="J46" s="1">
        <f t="shared" si="7"/>
        <v>0.56968289117928972</v>
      </c>
    </row>
    <row r="47" spans="1:10" x14ac:dyDescent="0.25">
      <c r="A47">
        <f t="shared" si="4"/>
        <v>38</v>
      </c>
      <c r="B47">
        <f t="shared" si="0"/>
        <v>4.4282029247772053E-2</v>
      </c>
      <c r="C47">
        <f t="shared" si="1"/>
        <v>0.67308684456613499</v>
      </c>
      <c r="D47">
        <f t="shared" si="2"/>
        <v>2.2589655717050815E-2</v>
      </c>
      <c r="E47" s="7">
        <f t="shared" si="5"/>
        <v>0.48986855162724141</v>
      </c>
      <c r="F47">
        <f t="shared" si="6"/>
        <v>0.51013144837275859</v>
      </c>
      <c r="H47" s="1">
        <f t="shared" si="9"/>
        <v>2.6360558647794713E-2</v>
      </c>
      <c r="I47" s="33">
        <f t="shared" si="8"/>
        <v>0.45667766746850491</v>
      </c>
      <c r="J47" s="1">
        <f t="shared" si="7"/>
        <v>0.54332233253149509</v>
      </c>
    </row>
    <row r="48" spans="1:10" x14ac:dyDescent="0.25">
      <c r="A48">
        <f t="shared" si="4"/>
        <v>39</v>
      </c>
      <c r="B48">
        <f t="shared" si="0"/>
        <v>4.6041453974386505E-2</v>
      </c>
      <c r="C48">
        <f t="shared" si="1"/>
        <v>0.71824668200042963</v>
      </c>
      <c r="D48">
        <f t="shared" si="2"/>
        <v>2.245010928335724E-2</v>
      </c>
      <c r="E48" s="7">
        <f t="shared" si="5"/>
        <v>0.5123935639424736</v>
      </c>
      <c r="F48">
        <f t="shared" si="6"/>
        <v>0.4876064360575264</v>
      </c>
      <c r="H48" s="1">
        <f t="shared" si="9"/>
        <v>2.6536998914748668E-2</v>
      </c>
      <c r="I48" s="33">
        <f t="shared" si="8"/>
        <v>0.48321466638325355</v>
      </c>
      <c r="J48" s="1">
        <f t="shared" si="7"/>
        <v>0.5167853336167465</v>
      </c>
    </row>
    <row r="49" spans="1:10" x14ac:dyDescent="0.25">
      <c r="A49">
        <f t="shared" si="4"/>
        <v>40</v>
      </c>
      <c r="B49">
        <f t="shared" si="0"/>
        <v>4.7823582520648195E-2</v>
      </c>
      <c r="C49">
        <f t="shared" si="1"/>
        <v>0.76517732033037056</v>
      </c>
      <c r="D49">
        <f t="shared" si="2"/>
        <v>2.2249989922225613E-2</v>
      </c>
      <c r="E49" s="7">
        <f t="shared" si="5"/>
        <v>0.534748574876861</v>
      </c>
      <c r="F49">
        <f t="shared" si="6"/>
        <v>0.465251425123139</v>
      </c>
      <c r="H49" s="1">
        <f t="shared" si="9"/>
        <v>2.6596151969476296E-2</v>
      </c>
      <c r="I49" s="33">
        <f t="shared" si="8"/>
        <v>0.5098108183527299</v>
      </c>
      <c r="J49" s="1">
        <f t="shared" si="7"/>
        <v>0.4901891816472701</v>
      </c>
    </row>
    <row r="50" spans="1:10" x14ac:dyDescent="0.25">
      <c r="A50">
        <f t="shared" si="4"/>
        <v>41</v>
      </c>
      <c r="B50">
        <f t="shared" si="0"/>
        <v>4.9628129247052004E-2</v>
      </c>
      <c r="C50">
        <f t="shared" si="1"/>
        <v>0.8139013196516528</v>
      </c>
      <c r="D50">
        <f t="shared" si="2"/>
        <v>2.199151012001669E-2</v>
      </c>
      <c r="E50" s="7">
        <f t="shared" si="5"/>
        <v>0.55687408625576951</v>
      </c>
      <c r="F50">
        <f t="shared" si="6"/>
        <v>0.44312591374423049</v>
      </c>
      <c r="H50" s="1">
        <f t="shared" si="9"/>
        <v>2.6537231146635587E-2</v>
      </c>
      <c r="I50" s="33">
        <f t="shared" si="8"/>
        <v>0.53634804949936554</v>
      </c>
      <c r="J50" s="1">
        <f t="shared" si="7"/>
        <v>0.46365195050063446</v>
      </c>
    </row>
    <row r="51" spans="1:10" x14ac:dyDescent="0.25">
      <c r="A51">
        <f t="shared" si="4"/>
        <v>42</v>
      </c>
      <c r="B51">
        <f t="shared" si="0"/>
        <v>5.1454819031793254E-2</v>
      </c>
      <c r="C51">
        <f t="shared" si="1"/>
        <v>0.86444095973412594</v>
      </c>
      <c r="D51">
        <f t="shared" si="2"/>
        <v>2.1677246510426351E-2</v>
      </c>
      <c r="E51" s="7">
        <f t="shared" si="5"/>
        <v>0.57871299679370625</v>
      </c>
      <c r="F51">
        <f t="shared" si="6"/>
        <v>0.42128700320629375</v>
      </c>
      <c r="H51" s="1">
        <f t="shared" si="9"/>
        <v>2.6361020025441918E-2</v>
      </c>
      <c r="I51" s="33">
        <f t="shared" si="8"/>
        <v>0.56270906952480748</v>
      </c>
      <c r="J51" s="1">
        <f t="shared" si="7"/>
        <v>0.43729093047519252</v>
      </c>
    </row>
    <row r="52" spans="1:10" x14ac:dyDescent="0.25">
      <c r="A52">
        <f t="shared" si="4"/>
        <v>43</v>
      </c>
      <c r="B52">
        <f t="shared" si="0"/>
        <v>5.3303386640692944E-2</v>
      </c>
      <c r="C52">
        <f t="shared" si="1"/>
        <v>0.91681825021991803</v>
      </c>
      <c r="D52">
        <f t="shared" si="2"/>
        <v>2.131011021662433E-2</v>
      </c>
      <c r="E52" s="10">
        <f t="shared" si="5"/>
        <v>0.60021095169296923</v>
      </c>
      <c r="F52">
        <f t="shared" si="6"/>
        <v>0.39978904830703077</v>
      </c>
      <c r="H52" s="1">
        <f t="shared" si="9"/>
        <v>2.6069855087494438E-2</v>
      </c>
      <c r="I52" s="33">
        <f t="shared" si="8"/>
        <v>0.58877892461230197</v>
      </c>
      <c r="J52" s="1">
        <f t="shared" si="7"/>
        <v>0.41122107538769803</v>
      </c>
    </row>
    <row r="53" spans="1:10" x14ac:dyDescent="0.25">
      <c r="A53">
        <f t="shared" si="4"/>
        <v>44</v>
      </c>
      <c r="B53">
        <f t="shared" si="0"/>
        <v>5.5173576148736317E-2</v>
      </c>
      <c r="C53">
        <f t="shared" si="1"/>
        <v>0.97105494021775907</v>
      </c>
      <c r="D53">
        <f t="shared" si="2"/>
        <v>2.0893314042064869E-2</v>
      </c>
      <c r="E53" s="7">
        <f t="shared" si="5"/>
        <v>0.62131666097298277</v>
      </c>
      <c r="F53">
        <f t="shared" si="6"/>
        <v>0.37868333902701723</v>
      </c>
      <c r="H53" s="1">
        <f t="shared" si="9"/>
        <v>2.5667574158554293E-2</v>
      </c>
      <c r="I53" s="33">
        <f t="shared" si="8"/>
        <v>0.61444649877085622</v>
      </c>
      <c r="J53" s="1">
        <f t="shared" si="7"/>
        <v>0.38555350122914378</v>
      </c>
    </row>
    <row r="54" spans="1:10" x14ac:dyDescent="0.25">
      <c r="A54">
        <f t="shared" si="4"/>
        <v>45</v>
      </c>
      <c r="B54">
        <f t="shared" si="0"/>
        <v>5.7065140407911802E-2</v>
      </c>
      <c r="C54">
        <f t="shared" si="1"/>
        <v>1.0271725273424122</v>
      </c>
      <c r="D54">
        <f t="shared" si="2"/>
        <v>2.0430336961336407E-2</v>
      </c>
      <c r="E54" s="7">
        <f t="shared" si="5"/>
        <v>0.64198218360111414</v>
      </c>
      <c r="F54">
        <f t="shared" si="6"/>
        <v>0.35801781639888586</v>
      </c>
      <c r="H54" s="1">
        <f t="shared" si="9"/>
        <v>2.5159432224723978E-2</v>
      </c>
      <c r="I54" s="33">
        <f t="shared" si="8"/>
        <v>0.63960593099558016</v>
      </c>
      <c r="J54" s="1">
        <f t="shared" si="7"/>
        <v>0.36039406900441984</v>
      </c>
    </row>
    <row r="55" spans="1:10" x14ac:dyDescent="0.25">
      <c r="A55">
        <f t="shared" si="4"/>
        <v>46</v>
      </c>
      <c r="B55">
        <f t="shared" si="0"/>
        <v>5.8977840556691516E-2</v>
      </c>
      <c r="C55">
        <f t="shared" si="1"/>
        <v>1.0851922662431235</v>
      </c>
      <c r="D55">
        <f t="shared" si="2"/>
        <v>1.9924886400968372E-2</v>
      </c>
      <c r="E55" s="7">
        <f t="shared" si="5"/>
        <v>0.66216317496711508</v>
      </c>
      <c r="F55">
        <f t="shared" si="6"/>
        <v>0.33783682503288492</v>
      </c>
      <c r="H55" s="1">
        <f t="shared" si="9"/>
        <v>2.45519872043902E-2</v>
      </c>
      <c r="I55" s="33">
        <f t="shared" si="8"/>
        <v>0.66415791819997039</v>
      </c>
      <c r="J55" s="1">
        <f t="shared" si="7"/>
        <v>0.33584208180002961</v>
      </c>
    </row>
    <row r="56" spans="1:10" x14ac:dyDescent="0.25">
      <c r="A56">
        <f t="shared" si="4"/>
        <v>47</v>
      </c>
      <c r="B56">
        <f t="shared" si="0"/>
        <v>6.091144556705571E-2</v>
      </c>
      <c r="C56">
        <f t="shared" si="1"/>
        <v>1.1451351766606475</v>
      </c>
      <c r="D56">
        <f t="shared" si="2"/>
        <v>1.9380858829770659E-2</v>
      </c>
      <c r="E56" s="7">
        <f t="shared" si="5"/>
        <v>0.68181909574884725</v>
      </c>
      <c r="F56">
        <f t="shared" si="6"/>
        <v>0.31818090425115275</v>
      </c>
      <c r="H56" s="1">
        <f t="shared" si="9"/>
        <v>2.3852959146589126E-2</v>
      </c>
      <c r="I56" s="33">
        <f t="shared" si="8"/>
        <v>0.68801087734655952</v>
      </c>
      <c r="J56" s="1">
        <f t="shared" si="7"/>
        <v>0.31198912265344048</v>
      </c>
    </row>
    <row r="57" spans="1:10" x14ac:dyDescent="0.25">
      <c r="A57">
        <f t="shared" si="4"/>
        <v>48</v>
      </c>
      <c r="B57">
        <f t="shared" si="0"/>
        <v>6.2865731825445109E-2</v>
      </c>
      <c r="C57">
        <f t="shared" si="1"/>
        <v>1.207022051048545</v>
      </c>
      <c r="D57">
        <f t="shared" si="2"/>
        <v>1.8802299198510019E-2</v>
      </c>
      <c r="E57" s="7">
        <f t="shared" si="5"/>
        <v>0.7009133807474468</v>
      </c>
      <c r="F57">
        <f t="shared" si="6"/>
        <v>0.2990866192525532</v>
      </c>
      <c r="H57" s="1">
        <f t="shared" si="9"/>
        <v>2.3071067080385053E-2</v>
      </c>
      <c r="I57" s="33">
        <f t="shared" si="8"/>
        <v>0.71108194442694461</v>
      </c>
      <c r="J57" s="1">
        <f t="shared" si="7"/>
        <v>0.28891805557305539</v>
      </c>
    </row>
    <row r="58" spans="1:10" x14ac:dyDescent="0.25">
      <c r="A58">
        <f t="shared" si="4"/>
        <v>49</v>
      </c>
      <c r="B58">
        <f t="shared" si="0"/>
        <v>6.4840482744440986E-2</v>
      </c>
      <c r="C58">
        <f t="shared" si="1"/>
        <v>1.2708734617910433</v>
      </c>
      <c r="D58">
        <f t="shared" si="2"/>
        <v>1.8193359779195454E-2</v>
      </c>
      <c r="E58" s="7">
        <f t="shared" si="5"/>
        <v>0.71941356681593738</v>
      </c>
      <c r="F58">
        <f t="shared" si="6"/>
        <v>0.28058643318406262</v>
      </c>
      <c r="H58" s="1">
        <f t="shared" si="9"/>
        <v>2.2215848331115153E-2</v>
      </c>
      <c r="I58" s="33">
        <f t="shared" si="8"/>
        <v>0.73329779275805973</v>
      </c>
      <c r="J58" s="1">
        <f t="shared" si="7"/>
        <v>0.26670220724194027</v>
      </c>
    </row>
    <row r="59" spans="1:10" x14ac:dyDescent="0.25">
      <c r="A59">
        <f t="shared" si="4"/>
        <v>50</v>
      </c>
      <c r="B59">
        <f t="shared" si="0"/>
        <v>6.6835488402337523E-2</v>
      </c>
      <c r="C59">
        <f t="shared" si="1"/>
        <v>1.3367097680467501</v>
      </c>
      <c r="D59">
        <f t="shared" si="2"/>
        <v>1.7558258954832703E-2</v>
      </c>
      <c r="E59" s="7">
        <f t="shared" si="5"/>
        <v>0.73729137955669355</v>
      </c>
      <c r="F59">
        <f t="shared" si="6"/>
        <v>0.26270862044330645</v>
      </c>
      <c r="H59" s="1">
        <f t="shared" si="9"/>
        <v>2.1297465528280275E-2</v>
      </c>
      <c r="I59" s="33">
        <f t="shared" si="8"/>
        <v>0.75459525828634</v>
      </c>
      <c r="J59" s="1">
        <f t="shared" si="7"/>
        <v>0.24540474171366</v>
      </c>
    </row>
    <row r="60" spans="1:10" x14ac:dyDescent="0.25">
      <c r="A60">
        <f t="shared" si="4"/>
        <v>51</v>
      </c>
      <c r="B60">
        <f t="shared" si="0"/>
        <v>6.8850545208079428E-2</v>
      </c>
      <c r="C60">
        <f t="shared" si="1"/>
        <v>1.4045511222448199</v>
      </c>
      <c r="D60">
        <f t="shared" si="2"/>
        <v>1.6901240501310366E-2</v>
      </c>
      <c r="E60" s="7">
        <f t="shared" si="5"/>
        <v>0.75452277901022269</v>
      </c>
      <c r="F60">
        <f t="shared" si="6"/>
        <v>0.24547722098977731</v>
      </c>
      <c r="H60" s="1">
        <f t="shared" si="9"/>
        <v>2.0326506745206946E-2</v>
      </c>
      <c r="I60" s="33">
        <f t="shared" si="8"/>
        <v>0.77492176503154697</v>
      </c>
      <c r="J60" s="1">
        <f t="shared" si="7"/>
        <v>0.22507823496845303</v>
      </c>
    </row>
    <row r="61" spans="1:10" x14ac:dyDescent="0.25">
      <c r="A61">
        <f t="shared" si="4"/>
        <v>52</v>
      </c>
      <c r="B61">
        <f t="shared" si="0"/>
        <v>7.0885455589316915E-2</v>
      </c>
      <c r="C61">
        <f t="shared" si="1"/>
        <v>1.4744174762577904</v>
      </c>
      <c r="D61">
        <f t="shared" si="2"/>
        <v>1.6226533884413922E-2</v>
      </c>
      <c r="E61" s="7">
        <f t="shared" si="5"/>
        <v>0.77108796509083299</v>
      </c>
      <c r="F61">
        <f t="shared" si="6"/>
        <v>0.22891203490916701</v>
      </c>
      <c r="H61" s="1">
        <f t="shared" si="9"/>
        <v>1.9313784229856676E-2</v>
      </c>
      <c r="I61" s="33">
        <f t="shared" si="8"/>
        <v>0.79423554926140361</v>
      </c>
      <c r="J61" s="1">
        <f t="shared" si="7"/>
        <v>0.20576445073859639</v>
      </c>
    </row>
    <row r="62" spans="1:10" x14ac:dyDescent="0.25">
      <c r="A62">
        <f t="shared" si="4"/>
        <v>53</v>
      </c>
      <c r="B62">
        <f t="shared" si="0"/>
        <v>7.2940027701565519E-2</v>
      </c>
      <c r="C62">
        <f t="shared" si="1"/>
        <v>1.5463285872731887</v>
      </c>
      <c r="D62">
        <f t="shared" si="2"/>
        <v>1.5538316067339275E-2</v>
      </c>
      <c r="E62" s="7">
        <f t="shared" si="5"/>
        <v>0.78697134403465863</v>
      </c>
      <c r="F62">
        <f t="shared" si="6"/>
        <v>0.21302865596534137</v>
      </c>
      <c r="H62" s="1">
        <f t="shared" si="9"/>
        <v>1.8270137015390119E-2</v>
      </c>
      <c r="I62" s="33">
        <f t="shared" si="8"/>
        <v>0.81250568627679376</v>
      </c>
      <c r="J62" s="1">
        <f t="shared" si="7"/>
        <v>0.18749431372320624</v>
      </c>
    </row>
    <row r="63" spans="1:10" x14ac:dyDescent="0.25">
      <c r="A63">
        <f t="shared" si="4"/>
        <v>54</v>
      </c>
      <c r="B63">
        <f t="shared" si="0"/>
        <v>7.5014075156670856E-2</v>
      </c>
      <c r="C63">
        <f t="shared" si="1"/>
        <v>1.6203040233840893</v>
      </c>
      <c r="D63">
        <f t="shared" si="2"/>
        <v>1.4840675288209433E-2</v>
      </c>
      <c r="E63" s="7">
        <f t="shared" si="5"/>
        <v>0.80216145760360447</v>
      </c>
      <c r="F63">
        <f t="shared" si="6"/>
        <v>0.19783854239639553</v>
      </c>
      <c r="H63" s="1">
        <f t="shared" si="9"/>
        <v>1.720624235238119E-2</v>
      </c>
      <c r="I63" s="33">
        <f t="shared" si="8"/>
        <v>0.82971192862917498</v>
      </c>
      <c r="J63" s="1">
        <f t="shared" si="7"/>
        <v>0.17028807137082502</v>
      </c>
    </row>
    <row r="64" spans="1:10" x14ac:dyDescent="0.25">
      <c r="A64">
        <f t="shared" si="4"/>
        <v>55</v>
      </c>
      <c r="B64">
        <f t="shared" si="0"/>
        <v>7.7107416768959686E-2</v>
      </c>
      <c r="C64">
        <f t="shared" si="1"/>
        <v>1.6963631689171121</v>
      </c>
      <c r="D64">
        <f t="shared" si="2"/>
        <v>1.4137577223862939E-2</v>
      </c>
      <c r="E64" s="7">
        <f t="shared" si="5"/>
        <v>0.81665087722723251</v>
      </c>
      <c r="F64">
        <f t="shared" si="6"/>
        <v>0.18334912277276749</v>
      </c>
      <c r="H64" s="1">
        <f t="shared" si="9"/>
        <v>1.6132440403013527E-2</v>
      </c>
      <c r="I64" s="33">
        <f t="shared" si="8"/>
        <v>0.84584436903218851</v>
      </c>
      <c r="J64" s="1">
        <f t="shared" si="7"/>
        <v>0.15415563096781149</v>
      </c>
    </row>
    <row r="65" spans="1:10" x14ac:dyDescent="0.25">
      <c r="A65">
        <f t="shared" si="4"/>
        <v>56</v>
      </c>
      <c r="B65">
        <f t="shared" si="0"/>
        <v>7.9219876317624865E-2</v>
      </c>
      <c r="C65">
        <f t="shared" si="1"/>
        <v>1.7745252295147953</v>
      </c>
      <c r="D65">
        <f t="shared" si="2"/>
        <v>1.3432833906616032E-2</v>
      </c>
      <c r="E65" s="7">
        <f t="shared" si="5"/>
        <v>0.83043606565657446</v>
      </c>
      <c r="F65">
        <f t="shared" si="6"/>
        <v>0.16956393434342554</v>
      </c>
      <c r="H65" s="1">
        <f t="shared" si="9"/>
        <v>1.5058576007986733E-2</v>
      </c>
      <c r="I65" s="33">
        <f t="shared" si="8"/>
        <v>0.86090294504017528</v>
      </c>
      <c r="J65" s="1">
        <f t="shared" si="7"/>
        <v>0.13909705495982472</v>
      </c>
    </row>
    <row r="66" spans="1:10" x14ac:dyDescent="0.25">
      <c r="A66">
        <f t="shared" si="4"/>
        <v>57</v>
      </c>
      <c r="B66">
        <f t="shared" si="0"/>
        <v>8.1351282324031812E-2</v>
      </c>
      <c r="C66">
        <f t="shared" si="1"/>
        <v>1.8548092369879239</v>
      </c>
      <c r="D66">
        <f t="shared" si="2"/>
        <v>1.2730075705949077E-2</v>
      </c>
      <c r="E66" s="7">
        <f t="shared" si="5"/>
        <v>0.84351720904356897</v>
      </c>
      <c r="F66">
        <f t="shared" si="6"/>
        <v>0.15648279095643103</v>
      </c>
      <c r="H66" s="1">
        <f t="shared" si="9"/>
        <v>1.3993860610196258E-2</v>
      </c>
      <c r="I66" s="33">
        <f t="shared" si="8"/>
        <v>0.87489680565037153</v>
      </c>
      <c r="J66" s="1">
        <f t="shared" si="7"/>
        <v>0.12510319434962847</v>
      </c>
    </row>
    <row r="67" spans="1:10" x14ac:dyDescent="0.25">
      <c r="A67">
        <f t="shared" si="4"/>
        <v>58</v>
      </c>
      <c r="B67">
        <f t="shared" si="0"/>
        <v>8.3501467842764174E-2</v>
      </c>
      <c r="C67">
        <f t="shared" si="1"/>
        <v>1.9372340539521273</v>
      </c>
      <c r="D67">
        <f t="shared" si="2"/>
        <v>1.2032726628379476E-2</v>
      </c>
      <c r="E67" s="7">
        <f t="shared" si="5"/>
        <v>0.8558980226426981</v>
      </c>
      <c r="F67">
        <f t="shared" si="6"/>
        <v>0.1441019773573019</v>
      </c>
      <c r="H67" s="1">
        <f t="shared" si="9"/>
        <v>1.2946756629006406E-2</v>
      </c>
      <c r="I67" s="33">
        <f t="shared" si="8"/>
        <v>0.88784356227937788</v>
      </c>
      <c r="J67" s="1">
        <f t="shared" si="7"/>
        <v>0.11215643772062212</v>
      </c>
    </row>
    <row r="68" spans="1:10" x14ac:dyDescent="0.25">
      <c r="A68">
        <f t="shared" si="4"/>
        <v>59</v>
      </c>
      <c r="B68">
        <f t="shared" si="0"/>
        <v>8.5670270265336648E-2</v>
      </c>
      <c r="C68">
        <f t="shared" si="1"/>
        <v>2.0218183782619423</v>
      </c>
      <c r="D68">
        <f t="shared" si="2"/>
        <v>1.1343983127455139E-2</v>
      </c>
      <c r="E68" s="7">
        <f t="shared" si="5"/>
        <v>0.86758553355416379</v>
      </c>
      <c r="F68">
        <f t="shared" si="6"/>
        <v>0.13241446644583621</v>
      </c>
      <c r="H68" s="1">
        <f t="shared" si="9"/>
        <v>1.1924885759369747E-2</v>
      </c>
      <c r="I68" s="33">
        <f t="shared" si="8"/>
        <v>0.89976844803874767</v>
      </c>
      <c r="J68" s="1">
        <f t="shared" si="7"/>
        <v>0.10023155196125233</v>
      </c>
    </row>
    <row r="69" spans="1:10" x14ac:dyDescent="0.25">
      <c r="A69">
        <f t="shared" si="4"/>
        <v>60</v>
      </c>
      <c r="B69">
        <f t="shared" si="0"/>
        <v>8.7857531135604391E-2</v>
      </c>
      <c r="C69">
        <f t="shared" si="1"/>
        <v>2.1085807472545062</v>
      </c>
      <c r="D69">
        <f t="shared" si="2"/>
        <v>1.0666796553163698E-2</v>
      </c>
      <c r="E69" s="7">
        <f t="shared" si="5"/>
        <v>0.87858984408860807</v>
      </c>
      <c r="F69">
        <f t="shared" si="6"/>
        <v>0.12141015591139193</v>
      </c>
      <c r="H69" s="1">
        <f t="shared" si="9"/>
        <v>1.0934961854537633E-2</v>
      </c>
      <c r="I69" s="33">
        <f t="shared" si="8"/>
        <v>0.91070340989328535</v>
      </c>
      <c r="J69" s="1">
        <f t="shared" si="7"/>
        <v>8.9296590106714646E-2</v>
      </c>
    </row>
    <row r="70" spans="1:10" x14ac:dyDescent="0.25">
      <c r="A70">
        <f t="shared" si="4"/>
        <v>61</v>
      </c>
      <c r="B70">
        <f t="shared" si="0"/>
        <v>9.0063095975989813E-2</v>
      </c>
      <c r="C70">
        <f t="shared" si="1"/>
        <v>2.1975395418141495</v>
      </c>
      <c r="D70">
        <f t="shared" si="2"/>
        <v>1.0003859307418183E-2</v>
      </c>
      <c r="E70" s="7">
        <f t="shared" si="5"/>
        <v>0.88892387943131401</v>
      </c>
      <c r="F70">
        <f t="shared" si="6"/>
        <v>0.11107612056868599</v>
      </c>
      <c r="H70" s="1">
        <f t="shared" si="9"/>
        <v>9.9827482706494539E-3</v>
      </c>
      <c r="I70" s="33">
        <f t="shared" si="8"/>
        <v>0.92068615816393484</v>
      </c>
      <c r="J70" s="1">
        <f t="shared" si="7"/>
        <v>7.9313841836065158E-2</v>
      </c>
    </row>
    <row r="71" spans="1:10" x14ac:dyDescent="0.25">
      <c r="A71">
        <f t="shared" si="4"/>
        <v>62</v>
      </c>
      <c r="B71">
        <f t="shared" si="0"/>
        <v>9.2286814123720792E-2</v>
      </c>
      <c r="C71">
        <f t="shared" si="1"/>
        <v>2.2887129902682748</v>
      </c>
      <c r="D71">
        <f t="shared" si="2"/>
        <v>9.35759471092628E-3</v>
      </c>
      <c r="E71" s="7">
        <f t="shared" si="5"/>
        <v>0.89860312331963943</v>
      </c>
      <c r="F71">
        <f t="shared" si="6"/>
        <v>0.10139687668036057</v>
      </c>
      <c r="H71" s="1">
        <f t="shared" si="9"/>
        <v>9.0730388334012372E-3</v>
      </c>
      <c r="I71" s="33">
        <f t="shared" si="8"/>
        <v>0.92975919699733611</v>
      </c>
      <c r="J71" s="1">
        <f t="shared" si="7"/>
        <v>7.0240803002663887E-2</v>
      </c>
    </row>
    <row r="72" spans="1:10" x14ac:dyDescent="0.25">
      <c r="A72">
        <f t="shared" si="4"/>
        <v>63</v>
      </c>
      <c r="B72">
        <f t="shared" si="0"/>
        <v>9.4528538576356597E-2</v>
      </c>
      <c r="C72">
        <f t="shared" si="1"/>
        <v>2.3821191721241868</v>
      </c>
      <c r="D72">
        <f t="shared" si="2"/>
        <v>8.7301505278821537E-3</v>
      </c>
      <c r="E72" s="7">
        <f t="shared" si="5"/>
        <v>0.90764534542306219</v>
      </c>
      <c r="F72">
        <f t="shared" si="6"/>
        <v>9.2354654576937811E-2</v>
      </c>
      <c r="H72" s="1">
        <f t="shared" si="9"/>
        <v>8.2096609539128677E-3</v>
      </c>
      <c r="I72" s="33">
        <f t="shared" si="8"/>
        <v>0.93796885795124896</v>
      </c>
      <c r="J72" s="1">
        <f t="shared" si="7"/>
        <v>6.2031142048751042E-2</v>
      </c>
    </row>
    <row r="73" spans="1:10" x14ac:dyDescent="0.25">
      <c r="A73">
        <f t="shared" si="4"/>
        <v>64</v>
      </c>
      <c r="B73">
        <f t="shared" ref="B73:B84" si="10">($B$4/($C$4^$B$4))*((A73-$G$1)^($B$4-1))</f>
        <v>9.6788125845929343E-2</v>
      </c>
      <c r="C73">
        <f t="shared" ref="C73:C84" si="11">((A73-$G$1)/$C$4)^$B$4</f>
        <v>2.4777760216557927</v>
      </c>
      <c r="D73">
        <f t="shared" ref="D73:D84" si="12">EXP(-C73)*B73</f>
        <v>8.1233960396376436E-3</v>
      </c>
      <c r="E73" s="7">
        <f t="shared" si="5"/>
        <v>0.91607032403366562</v>
      </c>
      <c r="F73">
        <f t="shared" si="6"/>
        <v>8.3929675966334383E-2</v>
      </c>
      <c r="H73" s="1">
        <f t="shared" ref="H73:H104" si="13">_xlfn.NORM.DIST(A73,$D$4,$J$7,FALSE)</f>
        <v>7.3954988900931835E-3</v>
      </c>
      <c r="I73" s="33">
        <f t="shared" si="8"/>
        <v>0.94536435684134212</v>
      </c>
      <c r="J73" s="1">
        <f t="shared" si="7"/>
        <v>5.4635643158657876E-2</v>
      </c>
    </row>
    <row r="74" spans="1:10" x14ac:dyDescent="0.25">
      <c r="A74">
        <f t="shared" ref="A74:A138" si="14">A73+1</f>
        <v>65</v>
      </c>
      <c r="B74">
        <f t="shared" si="10"/>
        <v>9.9065435821096837E-2</v>
      </c>
      <c r="C74">
        <f t="shared" si="11"/>
        <v>2.5757013313485162</v>
      </c>
      <c r="D74">
        <f t="shared" si="12"/>
        <v>7.5389225077960977E-3</v>
      </c>
      <c r="E74" s="7">
        <f t="shared" ref="E74:E84" si="15">1-EXP(-((A74/$C$4)^$B$4))</f>
        <v>0.92389956754028013</v>
      </c>
      <c r="F74">
        <f t="shared" ref="F74:F84" si="16">1-E74</f>
        <v>7.6100432459719869E-2</v>
      </c>
      <c r="H74" s="1">
        <f t="shared" si="13"/>
        <v>6.6325347327513794E-3</v>
      </c>
      <c r="I74" s="33">
        <f t="shared" si="8"/>
        <v>0.95199689157409351</v>
      </c>
      <c r="J74" s="1">
        <f t="shared" ref="J74:J137" si="17">1-I74</f>
        <v>4.8003108425906493E-2</v>
      </c>
    </row>
    <row r="75" spans="1:10" x14ac:dyDescent="0.25">
      <c r="A75">
        <f t="shared" si="14"/>
        <v>66</v>
      </c>
      <c r="B75">
        <f t="shared" si="10"/>
        <v>0.10136033163674715</v>
      </c>
      <c r="C75">
        <f t="shared" si="11"/>
        <v>2.6759127552101249</v>
      </c>
      <c r="D75">
        <f t="shared" si="12"/>
        <v>6.9780468218592611E-3</v>
      </c>
      <c r="E75" s="7">
        <f t="shared" si="15"/>
        <v>0.93115603797679913</v>
      </c>
      <c r="F75">
        <f t="shared" si="16"/>
        <v>6.8843962023200866E-2</v>
      </c>
      <c r="H75" s="1">
        <f t="shared" si="13"/>
        <v>5.9219043981341545E-3</v>
      </c>
      <c r="I75" s="33">
        <f t="shared" ref="I75:I137" si="18">H75+I74</f>
        <v>0.95791879597222762</v>
      </c>
      <c r="J75" s="1">
        <f t="shared" si="17"/>
        <v>4.2081204027772379E-2</v>
      </c>
    </row>
    <row r="76" spans="1:10" x14ac:dyDescent="0.25">
      <c r="A76">
        <f t="shared" si="14"/>
        <v>67</v>
      </c>
      <c r="B76">
        <f t="shared" si="10"/>
        <v>0.10367267955054747</v>
      </c>
      <c r="C76">
        <f t="shared" si="11"/>
        <v>2.7784278119546713</v>
      </c>
      <c r="D76">
        <f t="shared" si="12"/>
        <v>6.4418180873215703E-3</v>
      </c>
      <c r="E76" s="7">
        <f t="shared" si="15"/>
        <v>0.93786387971017238</v>
      </c>
      <c r="F76">
        <f t="shared" si="16"/>
        <v>6.2136120289827623E-2</v>
      </c>
      <c r="H76" s="1">
        <f t="shared" si="13"/>
        <v>5.2639657306490324E-3</v>
      </c>
      <c r="I76" s="33">
        <f t="shared" si="18"/>
        <v>0.96318276170287664</v>
      </c>
      <c r="J76" s="1">
        <f t="shared" si="17"/>
        <v>3.6817238297123356E-2</v>
      </c>
    </row>
    <row r="77" spans="1:10" x14ac:dyDescent="0.25">
      <c r="A77">
        <f t="shared" si="14"/>
        <v>68</v>
      </c>
      <c r="B77">
        <f t="shared" si="10"/>
        <v>0.10600234882596588</v>
      </c>
      <c r="C77">
        <f t="shared" si="11"/>
        <v>2.8832638880662684</v>
      </c>
      <c r="D77">
        <f t="shared" si="12"/>
        <v>5.9310268774504437E-3</v>
      </c>
      <c r="E77" s="7">
        <f t="shared" si="15"/>
        <v>0.9440481560725793</v>
      </c>
      <c r="F77">
        <f t="shared" si="16"/>
        <v>5.5951843927420697E-2</v>
      </c>
      <c r="H77" s="1">
        <f t="shared" si="13"/>
        <v>4.6583757563946069E-3</v>
      </c>
      <c r="I77" s="33">
        <f t="shared" si="18"/>
        <v>0.96784113745927125</v>
      </c>
      <c r="J77" s="1">
        <f t="shared" si="17"/>
        <v>3.215886254072875E-2</v>
      </c>
    </row>
    <row r="78" spans="1:10" x14ac:dyDescent="0.25">
      <c r="A78">
        <f t="shared" si="14"/>
        <v>69</v>
      </c>
      <c r="B78">
        <f t="shared" si="10"/>
        <v>0.10834921162133819</v>
      </c>
      <c r="C78">
        <f t="shared" si="11"/>
        <v>2.9904382407489321</v>
      </c>
      <c r="D78">
        <f t="shared" si="12"/>
        <v>5.4462168462466954E-3</v>
      </c>
      <c r="E78" s="7">
        <f t="shared" si="15"/>
        <v>0.94973459645206937</v>
      </c>
      <c r="F78">
        <f t="shared" si="16"/>
        <v>5.0265403547930632E-2</v>
      </c>
      <c r="H78" s="1">
        <f t="shared" si="13"/>
        <v>4.1041741705617378E-3</v>
      </c>
      <c r="I78" s="33">
        <f t="shared" si="18"/>
        <v>0.971945311629833</v>
      </c>
      <c r="J78" s="1">
        <f t="shared" si="17"/>
        <v>2.8054688370167002E-2</v>
      </c>
    </row>
    <row r="79" spans="1:10" x14ac:dyDescent="0.25">
      <c r="A79">
        <f t="shared" si="14"/>
        <v>70</v>
      </c>
      <c r="B79">
        <f t="shared" si="10"/>
        <v>0.11071314288458438</v>
      </c>
      <c r="C79">
        <f t="shared" si="11"/>
        <v>3.0999680007683579</v>
      </c>
      <c r="D79">
        <f t="shared" si="12"/>
        <v>4.9876983813968417E-3</v>
      </c>
      <c r="E79" s="7">
        <f t="shared" si="15"/>
        <v>0.95494935604351516</v>
      </c>
      <c r="F79">
        <f t="shared" si="16"/>
        <v>4.5050643956484837E-2</v>
      </c>
      <c r="H79" s="1">
        <f t="shared" si="13"/>
        <v>3.5998702771323663E-3</v>
      </c>
      <c r="I79" s="33">
        <f t="shared" si="18"/>
        <v>0.97554518190696538</v>
      </c>
      <c r="J79" s="1">
        <f t="shared" si="17"/>
        <v>2.4454818093034625E-2</v>
      </c>
    </row>
    <row r="80" spans="1:10" x14ac:dyDescent="0.25">
      <c r="A80">
        <f t="shared" si="14"/>
        <v>71</v>
      </c>
      <c r="B80">
        <f t="shared" si="10"/>
        <v>0.11309402025320683</v>
      </c>
      <c r="C80">
        <f t="shared" si="11"/>
        <v>3.2118701751910712</v>
      </c>
      <c r="D80">
        <f t="shared" si="12"/>
        <v>4.5555639643933823E-3</v>
      </c>
      <c r="E80" s="7">
        <f t="shared" si="15"/>
        <v>0.95971879013413874</v>
      </c>
      <c r="F80">
        <f t="shared" si="16"/>
        <v>4.0281209865861256E-2</v>
      </c>
      <c r="H80" s="1">
        <f t="shared" si="13"/>
        <v>3.1435308123978008E-3</v>
      </c>
      <c r="I80" s="33">
        <f t="shared" si="18"/>
        <v>0.9786887127193632</v>
      </c>
      <c r="J80" s="1">
        <f t="shared" si="17"/>
        <v>2.1311287280636804E-2</v>
      </c>
    </row>
    <row r="81" spans="1:10" x14ac:dyDescent="0.25">
      <c r="A81">
        <f t="shared" si="14"/>
        <v>72</v>
      </c>
      <c r="B81">
        <f t="shared" si="10"/>
        <v>0.11549172395923923</v>
      </c>
      <c r="C81">
        <f t="shared" si="11"/>
        <v>3.3261616500260907</v>
      </c>
      <c r="D81">
        <f t="shared" si="12"/>
        <v>4.1497049002297967E-3</v>
      </c>
      <c r="E81" s="7">
        <f t="shared" si="15"/>
        <v>0.96406924446210218</v>
      </c>
      <c r="F81">
        <f t="shared" si="16"/>
        <v>3.5930755537897818E-2</v>
      </c>
      <c r="H81" s="1">
        <f t="shared" si="13"/>
        <v>2.7328663579065178E-3</v>
      </c>
      <c r="I81" s="33">
        <f t="shared" si="18"/>
        <v>0.98142157907726968</v>
      </c>
      <c r="J81" s="1">
        <f t="shared" si="17"/>
        <v>1.8578420922730321E-2</v>
      </c>
    </row>
    <row r="82" spans="1:10" x14ac:dyDescent="0.25">
      <c r="A82">
        <f t="shared" si="14"/>
        <v>73</v>
      </c>
      <c r="B82">
        <f t="shared" si="10"/>
        <v>0.11790613673883132</v>
      </c>
      <c r="C82">
        <f t="shared" si="11"/>
        <v>3.4428591927738732</v>
      </c>
      <c r="D82">
        <f t="shared" si="12"/>
        <v>3.7698290808463246E-3</v>
      </c>
      <c r="E82" s="7">
        <f t="shared" si="15"/>
        <v>0.96802686284941464</v>
      </c>
      <c r="F82">
        <f t="shared" si="16"/>
        <v>3.1973137150585362E-2</v>
      </c>
      <c r="H82" s="1">
        <f t="shared" si="13"/>
        <v>2.3653143661796243E-3</v>
      </c>
      <c r="I82" s="33">
        <f t="shared" si="18"/>
        <v>0.98378689344344927</v>
      </c>
      <c r="J82" s="1">
        <f t="shared" si="17"/>
        <v>1.6213106556550727E-2</v>
      </c>
    </row>
    <row r="83" spans="1:10" x14ac:dyDescent="0.25">
      <c r="A83">
        <f t="shared" si="14"/>
        <v>74</v>
      </c>
      <c r="B83">
        <f t="shared" si="10"/>
        <v>0.12033714374618447</v>
      </c>
      <c r="C83">
        <f t="shared" si="11"/>
        <v>3.5619794548870543</v>
      </c>
      <c r="D83">
        <f t="shared" si="12"/>
        <v>3.4154794543516361E-3</v>
      </c>
      <c r="E83" s="7">
        <f t="shared" si="15"/>
        <v>0.97161741297802795</v>
      </c>
      <c r="F83">
        <f t="shared" si="16"/>
        <v>2.838258702197205E-2</v>
      </c>
      <c r="H83" s="1">
        <f t="shared" si="13"/>
        <v>2.0381171667957524E-3</v>
      </c>
      <c r="I83" s="33">
        <f t="shared" si="18"/>
        <v>0.98582501061024508</v>
      </c>
      <c r="J83" s="1">
        <f t="shared" si="17"/>
        <v>1.4174989389754922E-2</v>
      </c>
    </row>
    <row r="84" spans="1:10" x14ac:dyDescent="0.25">
      <c r="A84">
        <f t="shared" si="14"/>
        <v>75</v>
      </c>
      <c r="B84">
        <f t="shared" si="10"/>
        <v>0.12278463247157236</v>
      </c>
      <c r="C84">
        <f t="shared" si="11"/>
        <v>3.6835389741471714</v>
      </c>
      <c r="D84">
        <f t="shared" si="12"/>
        <v>3.0860528854025852E-3</v>
      </c>
      <c r="E84" s="7">
        <f t="shared" si="15"/>
        <v>0.97486613085626106</v>
      </c>
      <c r="F84">
        <f t="shared" si="16"/>
        <v>2.5133869143738941E-2</v>
      </c>
      <c r="H84" s="1">
        <f t="shared" si="13"/>
        <v>1.7483936751405331E-3</v>
      </c>
      <c r="I84" s="33">
        <f t="shared" si="18"/>
        <v>0.98757340428538565</v>
      </c>
      <c r="J84" s="1">
        <f t="shared" si="17"/>
        <v>1.2426595714614352E-2</v>
      </c>
    </row>
    <row r="85" spans="1:10" x14ac:dyDescent="0.25">
      <c r="A85">
        <f t="shared" si="14"/>
        <v>76</v>
      </c>
      <c r="B85">
        <f t="shared" ref="B85:B106" si="19">($B$4/($C$4^$B$4))*((A85-$G$1)^($B$4-1))</f>
        <v>0.12524849266320262</v>
      </c>
      <c r="C85">
        <f t="shared" ref="C85:C106" si="20">((A85-$G$1)/$C$4)^$B$4</f>
        <v>3.8075541769613581</v>
      </c>
      <c r="D85">
        <f t="shared" ref="D85:D106" si="21">EXP(-C85)*B85</f>
        <v>2.7808191103270733E-3</v>
      </c>
      <c r="E85" s="7">
        <f t="shared" ref="E85:E106" si="22">1-EXP(-((A85/$C$4)^$B$4))</f>
        <v>0.97779758421680341</v>
      </c>
      <c r="F85">
        <f t="shared" ref="F85:F106" si="23">1-E85</f>
        <v>2.2202415783196594E-2</v>
      </c>
      <c r="H85" s="1">
        <f t="shared" si="13"/>
        <v>1.4932038767359048E-3</v>
      </c>
      <c r="I85" s="33">
        <f t="shared" si="18"/>
        <v>0.98906660816212155</v>
      </c>
      <c r="J85" s="1">
        <f t="shared" si="17"/>
        <v>1.0933391837878448E-2</v>
      </c>
    </row>
    <row r="86" spans="1:10" x14ac:dyDescent="0.25">
      <c r="A86">
        <f t="shared" si="14"/>
        <v>77</v>
      </c>
      <c r="B86">
        <f t="shared" si="19"/>
        <v>0.12772861625268608</v>
      </c>
      <c r="C86">
        <f t="shared" si="20"/>
        <v>3.9340413805827286</v>
      </c>
      <c r="D86">
        <f t="shared" si="21"/>
        <v>2.4989395128941459E-3</v>
      </c>
      <c r="E86" s="7">
        <f t="shared" si="22"/>
        <v>0.98043555480198363</v>
      </c>
      <c r="F86">
        <f t="shared" si="23"/>
        <v>1.9564445198016367E-2</v>
      </c>
      <c r="H86" s="1">
        <f t="shared" si="13"/>
        <v>1.2696054941656915E-3</v>
      </c>
      <c r="I86" s="33">
        <f t="shared" si="18"/>
        <v>0.99033621365628721</v>
      </c>
      <c r="J86" s="1">
        <f t="shared" si="17"/>
        <v>9.663786343712788E-3</v>
      </c>
    </row>
    <row r="87" spans="1:10" x14ac:dyDescent="0.25">
      <c r="A87">
        <f t="shared" si="14"/>
        <v>78</v>
      </c>
      <c r="B87">
        <f t="shared" si="19"/>
        <v>0.13022489728390821</v>
      </c>
      <c r="C87">
        <f t="shared" si="20"/>
        <v>4.0630167952579326</v>
      </c>
      <c r="D87">
        <f t="shared" si="21"/>
        <v>2.239485472296787E-3</v>
      </c>
      <c r="E87" s="7">
        <f t="shared" si="22"/>
        <v>0.98280293923047291</v>
      </c>
      <c r="F87">
        <f t="shared" si="23"/>
        <v>1.7197060769527095E-2</v>
      </c>
      <c r="H87" s="1">
        <f t="shared" si="13"/>
        <v>1.0747025510959589E-3</v>
      </c>
      <c r="I87" s="33">
        <f t="shared" si="18"/>
        <v>0.9914109162073832</v>
      </c>
      <c r="J87" s="1">
        <f t="shared" si="17"/>
        <v>8.5890837926168029E-3</v>
      </c>
    </row>
    <row r="88" spans="1:10" x14ac:dyDescent="0.25">
      <c r="A88">
        <f t="shared" si="14"/>
        <v>79</v>
      </c>
      <c r="B88">
        <f t="shared" si="19"/>
        <v>0.13273723184510164</v>
      </c>
      <c r="C88">
        <f t="shared" si="20"/>
        <v>4.1944965263052127</v>
      </c>
      <c r="D88">
        <f t="shared" si="21"/>
        <v>2.0014560631194519E-3</v>
      </c>
      <c r="E88" s="7">
        <f t="shared" si="22"/>
        <v>0.98492166790509039</v>
      </c>
      <c r="F88">
        <f t="shared" si="23"/>
        <v>1.5078332094909608E-2</v>
      </c>
      <c r="H88" s="1">
        <f t="shared" si="13"/>
        <v>9.0568582113533045E-4</v>
      </c>
      <c r="I88" s="33">
        <f t="shared" si="18"/>
        <v>0.99231660202851857</v>
      </c>
      <c r="J88" s="1">
        <f t="shared" si="17"/>
        <v>7.6833979714814316E-3</v>
      </c>
    </row>
    <row r="89" spans="1:10" x14ac:dyDescent="0.25">
      <c r="A89">
        <f t="shared" si="14"/>
        <v>80</v>
      </c>
      <c r="B89">
        <f t="shared" si="19"/>
        <v>0.13526551800393902</v>
      </c>
      <c r="C89">
        <f t="shared" si="20"/>
        <v>4.3284965761260485</v>
      </c>
      <c r="D89">
        <f t="shared" si="21"/>
        <v>1.7837949170205077E-3</v>
      </c>
      <c r="E89" s="7">
        <f t="shared" si="22"/>
        <v>0.98681264121600776</v>
      </c>
      <c r="F89">
        <f t="shared" si="23"/>
        <v>1.3187358783992242E-2</v>
      </c>
      <c r="H89" s="1">
        <f t="shared" si="13"/>
        <v>7.5986538315464633E-4</v>
      </c>
      <c r="I89" s="33">
        <f t="shared" si="18"/>
        <v>0.99307646741167321</v>
      </c>
      <c r="J89" s="1">
        <f t="shared" si="17"/>
        <v>6.9235325883267862E-3</v>
      </c>
    </row>
    <row r="90" spans="1:10" x14ac:dyDescent="0.25">
      <c r="A90">
        <f t="shared" si="14"/>
        <v>81</v>
      </c>
      <c r="B90">
        <f t="shared" si="19"/>
        <v>0.13780965574547377</v>
      </c>
      <c r="C90">
        <f t="shared" si="20"/>
        <v>4.4650328461533482</v>
      </c>
      <c r="D90">
        <f t="shared" si="21"/>
        <v>1.5854060867940268E-3</v>
      </c>
      <c r="E90" s="7">
        <f t="shared" si="22"/>
        <v>0.98849568211880467</v>
      </c>
      <c r="F90">
        <f t="shared" si="23"/>
        <v>1.1504317881195325E-2</v>
      </c>
      <c r="H90" s="1">
        <f t="shared" si="13"/>
        <v>6.3469569640351993E-4</v>
      </c>
      <c r="I90" s="33">
        <f t="shared" si="18"/>
        <v>0.99371116310807672</v>
      </c>
      <c r="J90" s="1">
        <f t="shared" si="17"/>
        <v>6.2888368919232773E-3</v>
      </c>
    </row>
    <row r="91" spans="1:10" x14ac:dyDescent="0.25">
      <c r="A91">
        <f t="shared" si="14"/>
        <v>82</v>
      </c>
      <c r="B91">
        <f t="shared" si="19"/>
        <v>0.14036954691277176</v>
      </c>
      <c r="C91">
        <f t="shared" si="20"/>
        <v>4.6041211387389076</v>
      </c>
      <c r="D91">
        <f t="shared" si="21"/>
        <v>1.4051687846519812E-3</v>
      </c>
      <c r="E91" s="7">
        <f t="shared" si="22"/>
        <v>0.98998950402308283</v>
      </c>
      <c r="F91">
        <f t="shared" si="23"/>
        <v>1.0010495976917166E-2</v>
      </c>
      <c r="H91" s="1">
        <f t="shared" si="13"/>
        <v>5.2779375767266965E-4</v>
      </c>
      <c r="I91" s="33">
        <f t="shared" si="18"/>
        <v>0.99423895686574937</v>
      </c>
      <c r="J91" s="1">
        <f t="shared" si="17"/>
        <v>5.7610431342506319E-3</v>
      </c>
    </row>
    <row r="92" spans="1:10" x14ac:dyDescent="0.25">
      <c r="A92">
        <f t="shared" si="14"/>
        <v>83</v>
      </c>
      <c r="B92">
        <f t="shared" si="19"/>
        <v>0.14294509515008519</v>
      </c>
      <c r="C92">
        <f t="shared" si="20"/>
        <v>4.7457771589828246</v>
      </c>
      <c r="D92">
        <f t="shared" si="21"/>
        <v>1.2419508973067551E-3</v>
      </c>
      <c r="E92" s="7">
        <f t="shared" si="22"/>
        <v>0.99131169281462395</v>
      </c>
      <c r="F92">
        <f t="shared" si="23"/>
        <v>8.6883071853760541E-3</v>
      </c>
      <c r="H92" s="1">
        <f t="shared" si="13"/>
        <v>4.3695101004283059E-4</v>
      </c>
      <c r="I92" s="33">
        <f t="shared" si="18"/>
        <v>0.99467590787579219</v>
      </c>
      <c r="J92" s="1">
        <f t="shared" si="17"/>
        <v>5.3240921242078132E-3</v>
      </c>
    </row>
    <row r="93" spans="1:10" x14ac:dyDescent="0.25">
      <c r="A93">
        <f t="shared" si="14"/>
        <v>84</v>
      </c>
      <c r="B93">
        <f t="shared" si="19"/>
        <v>0.14553620584843044</v>
      </c>
      <c r="C93">
        <f t="shared" si="20"/>
        <v>4.8900165165072611</v>
      </c>
      <c r="D93">
        <f t="shared" si="21"/>
        <v>1.0946212101251617E-3</v>
      </c>
      <c r="E93" s="7">
        <f t="shared" si="22"/>
        <v>0.99247870175160979</v>
      </c>
      <c r="F93">
        <f t="shared" si="23"/>
        <v>7.5212982483902069E-3</v>
      </c>
      <c r="H93" s="1">
        <f t="shared" si="13"/>
        <v>3.6013974112313561E-4</v>
      </c>
      <c r="I93" s="33">
        <f t="shared" si="18"/>
        <v>0.99503604761691533</v>
      </c>
      <c r="J93" s="1">
        <f t="shared" si="17"/>
        <v>4.9639523830846688E-3</v>
      </c>
    </row>
    <row r="94" spans="1:10" x14ac:dyDescent="0.25">
      <c r="A94">
        <f t="shared" si="14"/>
        <v>85</v>
      </c>
      <c r="B94">
        <f t="shared" si="19"/>
        <v>0.14814278609344037</v>
      </c>
      <c r="C94">
        <f t="shared" si="20"/>
        <v>5.0368547271769684</v>
      </c>
      <c r="D94">
        <f t="shared" si="21"/>
        <v>9.6206030073560714E-4</v>
      </c>
      <c r="E94" s="7">
        <f t="shared" si="22"/>
        <v>0.99350585792190516</v>
      </c>
      <c r="F94">
        <f t="shared" si="23"/>
        <v>6.4941420780948445E-3</v>
      </c>
      <c r="H94" s="1">
        <f t="shared" si="13"/>
        <v>2.9551474194657246E-4</v>
      </c>
      <c r="I94" s="33">
        <f t="shared" si="18"/>
        <v>0.99533156235886189</v>
      </c>
      <c r="J94" s="1">
        <f t="shared" si="17"/>
        <v>4.6684376411381123E-3</v>
      </c>
    </row>
    <row r="95" spans="1:10" x14ac:dyDescent="0.25">
      <c r="A95">
        <f t="shared" si="14"/>
        <v>86</v>
      </c>
      <c r="B95">
        <f t="shared" si="19"/>
        <v>0.15076474461536948</v>
      </c>
      <c r="C95">
        <f t="shared" si="20"/>
        <v>5.1863072147687106</v>
      </c>
      <c r="D95">
        <f t="shared" si="21"/>
        <v>8.4317008855400849E-4</v>
      </c>
      <c r="E95" s="7">
        <f t="shared" si="22"/>
        <v>0.99440737892200792</v>
      </c>
      <c r="F95">
        <f t="shared" si="23"/>
        <v>5.5926210779920771E-3</v>
      </c>
      <c r="H95" s="1">
        <f t="shared" si="13"/>
        <v>2.4141100047822745E-4</v>
      </c>
      <c r="I95" s="33">
        <f t="shared" si="18"/>
        <v>0.99557297335934014</v>
      </c>
      <c r="J95" s="1">
        <f t="shared" si="17"/>
        <v>4.4270266406598591E-3</v>
      </c>
    </row>
    <row r="96" spans="1:10" x14ac:dyDescent="0.25">
      <c r="A96">
        <f t="shared" si="14"/>
        <v>87</v>
      </c>
      <c r="B96">
        <f t="shared" si="19"/>
        <v>0.15340199174114263</v>
      </c>
      <c r="C96">
        <f t="shared" si="20"/>
        <v>5.3383893125917616</v>
      </c>
      <c r="D96">
        <f t="shared" si="21"/>
        <v>7.3688205039370864E-4</v>
      </c>
      <c r="E96" s="7">
        <f t="shared" si="22"/>
        <v>0.99519639841680052</v>
      </c>
      <c r="F96">
        <f t="shared" si="23"/>
        <v>4.8036015831994794E-3</v>
      </c>
      <c r="H96" s="1">
        <f t="shared" si="13"/>
        <v>1.9633818107605671E-4</v>
      </c>
      <c r="I96" s="33">
        <f t="shared" si="18"/>
        <v>0.99576931154041615</v>
      </c>
      <c r="J96" s="1">
        <f t="shared" si="17"/>
        <v>4.2306884595838534E-3</v>
      </c>
    </row>
    <row r="97" spans="1:10" x14ac:dyDescent="0.25">
      <c r="A97">
        <f t="shared" si="14"/>
        <v>88</v>
      </c>
      <c r="B97">
        <f t="shared" si="19"/>
        <v>0.15605443934833541</v>
      </c>
      <c r="C97">
        <f t="shared" si="20"/>
        <v>5.4931162650614</v>
      </c>
      <c r="D97">
        <f t="shared" si="21"/>
        <v>6.4216413337417355E-4</v>
      </c>
      <c r="E97" s="7">
        <f t="shared" si="22"/>
        <v>0.99588499926015706</v>
      </c>
      <c r="F97">
        <f t="shared" si="23"/>
        <v>4.1150007398429445E-3</v>
      </c>
      <c r="H97" s="1">
        <f t="shared" si="13"/>
        <v>1.5897259844776198E-4</v>
      </c>
      <c r="I97" s="33">
        <f t="shared" si="18"/>
        <v>0.99592828413886392</v>
      </c>
      <c r="J97" s="1">
        <f t="shared" si="17"/>
        <v>4.0717158611360826E-3</v>
      </c>
    </row>
    <row r="98" spans="1:10" x14ac:dyDescent="0.25">
      <c r="A98">
        <f t="shared" si="14"/>
        <v>89</v>
      </c>
      <c r="B98">
        <f t="shared" si="19"/>
        <v>0.15872200082099222</v>
      </c>
      <c r="C98">
        <f t="shared" si="20"/>
        <v>5.6505032292273221</v>
      </c>
      <c r="D98">
        <f t="shared" si="21"/>
        <v>5.5802641456496795E-4</v>
      </c>
      <c r="E98" s="7">
        <f t="shared" si="22"/>
        <v>0.99648425289702391</v>
      </c>
      <c r="F98">
        <f t="shared" si="23"/>
        <v>3.5157471029760856E-3</v>
      </c>
      <c r="H98" s="1">
        <f t="shared" si="13"/>
        <v>1.2814733678896925E-4</v>
      </c>
      <c r="I98" s="33">
        <f t="shared" si="18"/>
        <v>0.99605643147565293</v>
      </c>
      <c r="J98" s="1">
        <f t="shared" si="17"/>
        <v>3.9435685243470742E-3</v>
      </c>
    </row>
    <row r="99" spans="1:10" x14ac:dyDescent="0.25">
      <c r="A99">
        <f t="shared" si="14"/>
        <v>90</v>
      </c>
      <c r="B99">
        <f t="shared" si="19"/>
        <v>0.16140459100718763</v>
      </c>
      <c r="C99">
        <f t="shared" si="20"/>
        <v>5.8105652762587523</v>
      </c>
      <c r="D99">
        <f t="shared" si="21"/>
        <v>4.8352557210321208E-4</v>
      </c>
      <c r="E99" s="7">
        <f t="shared" si="22"/>
        <v>0.99700426382492624</v>
      </c>
      <c r="F99">
        <f t="shared" si="23"/>
        <v>2.9957361750737599E-3</v>
      </c>
      <c r="H99" s="1">
        <f t="shared" si="13"/>
        <v>1.028410966730484E-4</v>
      </c>
      <c r="I99" s="33">
        <f t="shared" si="18"/>
        <v>0.99615927257232595</v>
      </c>
      <c r="J99" s="1">
        <f t="shared" si="17"/>
        <v>3.8407274276740511E-3</v>
      </c>
    </row>
    <row r="100" spans="1:10" x14ac:dyDescent="0.25">
      <c r="A100">
        <f t="shared" si="14"/>
        <v>91</v>
      </c>
      <c r="B100">
        <f t="shared" si="19"/>
        <v>0.16410212617824013</v>
      </c>
      <c r="C100">
        <f t="shared" si="20"/>
        <v>5.9733173928879397</v>
      </c>
      <c r="D100">
        <f t="shared" si="21"/>
        <v>4.1776824489103052E-4</v>
      </c>
      <c r="E100" s="7">
        <f t="shared" si="22"/>
        <v>0.9974542179640179</v>
      </c>
      <c r="F100">
        <f t="shared" si="23"/>
        <v>2.5457820359821026E-3</v>
      </c>
      <c r="H100" s="1">
        <f t="shared" si="13"/>
        <v>8.216627822988836E-5</v>
      </c>
      <c r="I100" s="33">
        <f t="shared" si="18"/>
        <v>0.99624143885055583</v>
      </c>
      <c r="J100" s="1">
        <f t="shared" si="17"/>
        <v>3.7585611494441729E-3</v>
      </c>
    </row>
    <row r="101" spans="1:10" x14ac:dyDescent="0.25">
      <c r="A101">
        <f t="shared" si="14"/>
        <v>92</v>
      </c>
      <c r="B101">
        <f t="shared" si="19"/>
        <v>0.16681452398950222</v>
      </c>
      <c r="C101">
        <f t="shared" si="20"/>
        <v>6.1387744828136803</v>
      </c>
      <c r="D101">
        <f t="shared" si="21"/>
        <v>3.5991336747228015E-4</v>
      </c>
      <c r="E101" s="7">
        <f t="shared" si="22"/>
        <v>0.99784243386687999</v>
      </c>
      <c r="F101">
        <f t="shared" si="23"/>
        <v>2.1575661331200147E-3</v>
      </c>
      <c r="H101" s="1">
        <f t="shared" si="13"/>
        <v>6.5356732966819362E-5</v>
      </c>
      <c r="I101" s="33">
        <f t="shared" si="18"/>
        <v>0.99630679558352264</v>
      </c>
      <c r="J101" s="1">
        <f t="shared" si="17"/>
        <v>3.6932044164773581E-3</v>
      </c>
    </row>
    <row r="102" spans="1:10" x14ac:dyDescent="0.25">
      <c r="A102">
        <f t="shared" si="14"/>
        <v>93</v>
      </c>
      <c r="B102">
        <f t="shared" si="19"/>
        <v>0.16954170344264399</v>
      </c>
      <c r="C102">
        <f t="shared" si="20"/>
        <v>6.3069513680663505</v>
      </c>
      <c r="D102">
        <f t="shared" si="21"/>
        <v>3.0917357342515999E-4</v>
      </c>
      <c r="E102" s="7">
        <f t="shared" si="22"/>
        <v>0.99817641578946537</v>
      </c>
      <c r="F102">
        <f t="shared" si="23"/>
        <v>1.8235842105346345E-3</v>
      </c>
      <c r="H102" s="1">
        <f t="shared" si="13"/>
        <v>5.1755541387613696E-5</v>
      </c>
      <c r="I102" s="33">
        <f t="shared" si="18"/>
        <v>0.99635855112491023</v>
      </c>
      <c r="J102" s="1">
        <f t="shared" si="17"/>
        <v>3.64144887508977E-3</v>
      </c>
    </row>
    <row r="103" spans="1:10" x14ac:dyDescent="0.25">
      <c r="A103">
        <f t="shared" si="14"/>
        <v>94</v>
      </c>
      <c r="B103">
        <f t="shared" si="19"/>
        <v>0.17228358484936163</v>
      </c>
      <c r="C103">
        <f t="shared" si="20"/>
        <v>6.4778627903359904</v>
      </c>
      <c r="D103">
        <f t="shared" si="21"/>
        <v>2.6481576476164193E-4</v>
      </c>
      <c r="E103" s="7">
        <f t="shared" si="22"/>
        <v>0.9984629077402053</v>
      </c>
      <c r="F103">
        <f t="shared" si="23"/>
        <v>1.5370922597947034E-3</v>
      </c>
      <c r="H103" s="1">
        <f t="shared" si="13"/>
        <v>4.0803101847499749E-5</v>
      </c>
      <c r="I103" s="33">
        <f t="shared" si="18"/>
        <v>0.99639935422675774</v>
      </c>
      <c r="J103" s="1">
        <f t="shared" si="17"/>
        <v>3.6006457732422614E-3</v>
      </c>
    </row>
    <row r="104" spans="1:10" x14ac:dyDescent="0.25">
      <c r="A104">
        <f t="shared" si="14"/>
        <v>95</v>
      </c>
      <c r="B104">
        <f t="shared" si="19"/>
        <v>0.17504008979644037</v>
      </c>
      <c r="C104">
        <f t="shared" si="20"/>
        <v>6.6515234122647371</v>
      </c>
      <c r="D104">
        <f t="shared" si="21"/>
        <v>2.2616094661067495E-4</v>
      </c>
      <c r="E104" s="7">
        <f t="shared" si="22"/>
        <v>0.99870794772286919</v>
      </c>
      <c r="F104">
        <f t="shared" si="23"/>
        <v>1.2920522771308063E-3</v>
      </c>
      <c r="H104" s="1">
        <f t="shared" si="13"/>
        <v>3.202574970745022E-5</v>
      </c>
      <c r="I104" s="33">
        <f t="shared" si="18"/>
        <v>0.99643137997646514</v>
      </c>
      <c r="J104" s="1">
        <f t="shared" si="17"/>
        <v>3.5686200235348631E-3</v>
      </c>
    </row>
    <row r="105" spans="1:10" x14ac:dyDescent="0.25">
      <c r="A105">
        <f t="shared" si="14"/>
        <v>96</v>
      </c>
      <c r="B105">
        <f t="shared" si="19"/>
        <v>0.17781114111210863</v>
      </c>
      <c r="C105">
        <f t="shared" si="20"/>
        <v>6.8279478187049714</v>
      </c>
      <c r="D105">
        <f t="shared" si="21"/>
        <v>1.9258342612587398E-4</v>
      </c>
      <c r="E105" s="7">
        <f t="shared" si="22"/>
        <v>0.99891692148803857</v>
      </c>
      <c r="F105">
        <f t="shared" si="23"/>
        <v>1.0830785119614328E-3</v>
      </c>
      <c r="H105" s="1">
        <f t="shared" ref="H105:H137" si="24">_xlfn.NORM.DIST(A105,$D$4,$J$7,FALSE)</f>
        <v>2.5025066098993265E-5</v>
      </c>
      <c r="I105" s="33">
        <f t="shared" si="18"/>
        <v>0.99645640504256416</v>
      </c>
      <c r="J105" s="1">
        <f t="shared" si="17"/>
        <v>3.5435949574358361E-3</v>
      </c>
    </row>
    <row r="106" spans="1:10" x14ac:dyDescent="0.25">
      <c r="A106">
        <f t="shared" si="14"/>
        <v>97</v>
      </c>
      <c r="B106">
        <f t="shared" si="19"/>
        <v>0.18059666283362075</v>
      </c>
      <c r="C106">
        <f t="shared" si="20"/>
        <v>7.0071505179444822</v>
      </c>
      <c r="D106">
        <f t="shared" si="21"/>
        <v>1.6350947236784335E-4</v>
      </c>
      <c r="E106" s="7">
        <f t="shared" si="22"/>
        <v>0.99909461520604903</v>
      </c>
      <c r="F106">
        <f t="shared" si="23"/>
        <v>9.053847939509696E-4</v>
      </c>
      <c r="H106" s="1">
        <f t="shared" si="24"/>
        <v>1.9467983238823851E-5</v>
      </c>
      <c r="I106" s="33">
        <f t="shared" si="18"/>
        <v>0.99647587302580298</v>
      </c>
      <c r="J106" s="1">
        <f t="shared" si="17"/>
        <v>3.5241269741970171E-3</v>
      </c>
    </row>
    <row r="107" spans="1:10" x14ac:dyDescent="0.25">
      <c r="A107">
        <f t="shared" si="14"/>
        <v>98</v>
      </c>
      <c r="B107">
        <f t="shared" ref="B107:B137" si="25">($B$4/($C$4^$B$4))*((A107-$G$1)^($B$4-1))</f>
        <v>0.18339658017601435</v>
      </c>
      <c r="C107">
        <f t="shared" ref="C107:C137" si="26">((A107-$G$1)/$C$4)^$B$4</f>
        <v>7.1891459428997555</v>
      </c>
      <c r="D107">
        <f t="shared" ref="D107:D137" si="27">EXP(-C107)*B107</f>
        <v>1.3841553014604574E-4</v>
      </c>
      <c r="E107" s="7">
        <f t="shared" ref="E107:E137" si="28">1-EXP(-((A107/$C$4)^$B$4))</f>
        <v>0.99924526656923918</v>
      </c>
      <c r="F107">
        <f t="shared" ref="F107:F137" si="29">1-E107</f>
        <v>7.5473343076082333E-4</v>
      </c>
      <c r="H107" s="1">
        <f t="shared" si="24"/>
        <v>1.5077748550373856E-5</v>
      </c>
      <c r="I107" s="33">
        <f t="shared" si="18"/>
        <v>0.99649095077435335</v>
      </c>
      <c r="J107" s="1">
        <f t="shared" si="17"/>
        <v>3.5090492256466543E-3</v>
      </c>
    </row>
    <row r="108" spans="1:10" x14ac:dyDescent="0.25">
      <c r="A108">
        <f t="shared" si="14"/>
        <v>99</v>
      </c>
      <c r="B108">
        <f t="shared" si="25"/>
        <v>0.18621081950198504</v>
      </c>
      <c r="C108">
        <f t="shared" si="26"/>
        <v>7.3739484522786078</v>
      </c>
      <c r="D108">
        <f t="shared" si="27"/>
        <v>1.168260757478775E-4</v>
      </c>
      <c r="E108" s="7">
        <f t="shared" si="28"/>
        <v>0.99937261392189602</v>
      </c>
      <c r="F108">
        <f t="shared" si="29"/>
        <v>6.2738607810397529E-4</v>
      </c>
      <c r="H108" s="1">
        <f t="shared" si="24"/>
        <v>1.162577279979599E-5</v>
      </c>
      <c r="I108" s="33">
        <f t="shared" si="18"/>
        <v>0.99650257654715313</v>
      </c>
      <c r="J108" s="1">
        <f t="shared" si="17"/>
        <v>3.4974234528468706E-3</v>
      </c>
    </row>
    <row r="109" spans="1:10" x14ac:dyDescent="0.25">
      <c r="A109">
        <f t="shared" si="14"/>
        <v>100</v>
      </c>
      <c r="B109">
        <f t="shared" si="25"/>
        <v>0.18903930829283105</v>
      </c>
      <c r="C109">
        <f t="shared" si="26"/>
        <v>7.561572331713232</v>
      </c>
      <c r="D109">
        <f t="shared" si="27"/>
        <v>9.8311196411484043E-5</v>
      </c>
      <c r="E109" s="7">
        <f t="shared" si="28"/>
        <v>0.99947994310125599</v>
      </c>
      <c r="F109">
        <f t="shared" si="29"/>
        <v>5.2005689874401462E-4</v>
      </c>
      <c r="H109" s="1">
        <f t="shared" si="24"/>
        <v>8.9243576923000478E-6</v>
      </c>
      <c r="I109" s="33">
        <f t="shared" si="18"/>
        <v>0.99651150090484542</v>
      </c>
      <c r="J109" s="1">
        <f t="shared" si="17"/>
        <v>3.4884990951545847E-3</v>
      </c>
    </row>
    <row r="110" spans="1:10" x14ac:dyDescent="0.25">
      <c r="A110">
        <f t="shared" si="14"/>
        <v>101</v>
      </c>
      <c r="B110">
        <f t="shared" si="25"/>
        <v>0.19188197512041361</v>
      </c>
      <c r="C110">
        <f t="shared" si="26"/>
        <v>7.7520317948647008</v>
      </c>
      <c r="D110">
        <f t="shared" si="27"/>
        <v>8.2483968580137891E-5</v>
      </c>
      <c r="E110" s="7">
        <f t="shared" si="28"/>
        <v>0.99957013175141451</v>
      </c>
      <c r="F110">
        <f t="shared" si="29"/>
        <v>4.2986824858548545E-4</v>
      </c>
      <c r="H110" s="1">
        <f t="shared" si="24"/>
        <v>6.8202753472887978E-6</v>
      </c>
      <c r="I110" s="33">
        <f t="shared" si="18"/>
        <v>0.99651832118019268</v>
      </c>
      <c r="J110" s="1">
        <f t="shared" si="17"/>
        <v>3.4816788198073212E-3</v>
      </c>
    </row>
    <row r="111" spans="1:10" x14ac:dyDescent="0.25">
      <c r="A111">
        <f t="shared" si="14"/>
        <v>102</v>
      </c>
      <c r="B111">
        <f t="shared" si="25"/>
        <v>0.19473874962009571</v>
      </c>
      <c r="C111">
        <f t="shared" si="26"/>
        <v>7.9453409844999019</v>
      </c>
      <c r="D111">
        <f t="shared" si="27"/>
        <v>6.89977026590483E-5</v>
      </c>
      <c r="E111" s="7">
        <f t="shared" si="28"/>
        <v>0.99964569094341182</v>
      </c>
      <c r="F111">
        <f t="shared" si="29"/>
        <v>3.5430905658817569E-4</v>
      </c>
      <c r="H111" s="1">
        <f t="shared" si="24"/>
        <v>5.1891550830005718E-6</v>
      </c>
      <c r="I111" s="33">
        <f t="shared" si="18"/>
        <v>0.99652351033527564</v>
      </c>
      <c r="J111" s="1">
        <f t="shared" si="17"/>
        <v>3.4764896647243582E-3</v>
      </c>
    </row>
    <row r="112" spans="1:10" x14ac:dyDescent="0.25">
      <c r="A112">
        <f t="shared" si="14"/>
        <v>103</v>
      </c>
      <c r="B112">
        <f t="shared" si="25"/>
        <v>0.19760956246460995</v>
      </c>
      <c r="C112">
        <f t="shared" si="26"/>
        <v>8.141513973541926</v>
      </c>
      <c r="D112">
        <f t="shared" si="27"/>
        <v>5.7543114407965829E-5</v>
      </c>
      <c r="E112" s="7">
        <f t="shared" si="28"/>
        <v>0.99970880399870188</v>
      </c>
      <c r="F112">
        <f t="shared" si="29"/>
        <v>2.9119600129812184E-4</v>
      </c>
      <c r="H112" s="1">
        <f t="shared" si="24"/>
        <v>3.9306212200265464E-6</v>
      </c>
      <c r="I112" s="33">
        <f t="shared" si="18"/>
        <v>0.9965274409564957</v>
      </c>
      <c r="J112" s="1">
        <f t="shared" si="17"/>
        <v>3.4725590435042974E-3</v>
      </c>
    </row>
    <row r="113" spans="1:10" x14ac:dyDescent="0.25">
      <c r="A113">
        <f t="shared" si="14"/>
        <v>104</v>
      </c>
      <c r="B113">
        <f t="shared" si="25"/>
        <v>0.20049434533881522</v>
      </c>
      <c r="C113">
        <f t="shared" si="26"/>
        <v>8.3405647660947118</v>
      </c>
      <c r="D113">
        <f t="shared" si="27"/>
        <v>4.7845475447992466E-5</v>
      </c>
      <c r="E113" s="7">
        <f t="shared" si="28"/>
        <v>0.9997613624695143</v>
      </c>
      <c r="F113">
        <f t="shared" si="29"/>
        <v>2.3863753048569691E-4</v>
      </c>
      <c r="H113" s="1">
        <f t="shared" si="24"/>
        <v>2.9641183566380625E-6</v>
      </c>
      <c r="I113" s="33">
        <f t="shared" si="18"/>
        <v>0.99653040507485235</v>
      </c>
      <c r="J113" s="1">
        <f t="shared" si="17"/>
        <v>3.4695949251476454E-3</v>
      </c>
    </row>
    <row r="114" spans="1:10" x14ac:dyDescent="0.25">
      <c r="A114">
        <f t="shared" si="14"/>
        <v>105</v>
      </c>
      <c r="B114">
        <f t="shared" si="25"/>
        <v>0.20339303091530817</v>
      </c>
      <c r="C114">
        <f t="shared" si="26"/>
        <v>8.5425072984429402</v>
      </c>
      <c r="D114">
        <f t="shared" si="27"/>
        <v>3.9661787814808004E-5</v>
      </c>
      <c r="E114" s="7">
        <f t="shared" si="28"/>
        <v>0.9998049992783119</v>
      </c>
      <c r="F114">
        <f t="shared" si="29"/>
        <v>1.950007216880989E-4</v>
      </c>
      <c r="H114" s="1">
        <f t="shared" si="24"/>
        <v>2.2253569883812086E-6</v>
      </c>
      <c r="I114" s="33">
        <f t="shared" si="18"/>
        <v>0.9965326304318407</v>
      </c>
      <c r="J114" s="1">
        <f t="shared" si="17"/>
        <v>3.4673695681592953E-3</v>
      </c>
    </row>
    <row r="115" spans="1:10" x14ac:dyDescent="0.25">
      <c r="A115">
        <f t="shared" si="14"/>
        <v>106</v>
      </c>
      <c r="B115">
        <f t="shared" si="25"/>
        <v>0.20630555283084628</v>
      </c>
      <c r="C115">
        <f t="shared" si="26"/>
        <v>8.7473554400278868</v>
      </c>
      <c r="D115">
        <f t="shared" si="27"/>
        <v>3.2778020201698831E-5</v>
      </c>
      <c r="E115" s="7">
        <f t="shared" si="28"/>
        <v>0.99984111905980266</v>
      </c>
      <c r="F115">
        <f t="shared" si="29"/>
        <v>1.5888094019733678E-4</v>
      </c>
      <c r="H115" s="1">
        <f t="shared" si="24"/>
        <v>1.6633116941122802E-6</v>
      </c>
      <c r="I115" s="33">
        <f t="shared" si="18"/>
        <v>0.99653429374353486</v>
      </c>
      <c r="J115" s="1">
        <f t="shared" si="17"/>
        <v>3.4657062564651397E-3</v>
      </c>
    </row>
    <row r="116" spans="1:10" x14ac:dyDescent="0.25">
      <c r="A116">
        <f t="shared" si="14"/>
        <v>107</v>
      </c>
      <c r="B116">
        <f t="shared" si="25"/>
        <v>0.20923184566355454</v>
      </c>
      <c r="C116">
        <f t="shared" si="26"/>
        <v>8.9551229944001403</v>
      </c>
      <c r="D116">
        <f t="shared" si="27"/>
        <v>2.7006436625031302E-5</v>
      </c>
      <c r="E116" s="7">
        <f t="shared" si="28"/>
        <v>0.99987092578312164</v>
      </c>
      <c r="F116">
        <f t="shared" si="29"/>
        <v>1.2907421687835541E-4</v>
      </c>
      <c r="H116" s="1">
        <f t="shared" si="24"/>
        <v>1.2377057094551325E-6</v>
      </c>
      <c r="I116" s="33">
        <f t="shared" si="18"/>
        <v>0.99653553144924434</v>
      </c>
      <c r="J116" s="1">
        <f t="shared" si="17"/>
        <v>3.4644685507556616E-3</v>
      </c>
    </row>
    <row r="117" spans="1:10" x14ac:dyDescent="0.25">
      <c r="A117">
        <f t="shared" si="14"/>
        <v>108</v>
      </c>
      <c r="B117">
        <f t="shared" si="25"/>
        <v>0.21217184491087723</v>
      </c>
      <c r="C117">
        <f t="shared" si="26"/>
        <v>9.1658237001498897</v>
      </c>
      <c r="D117">
        <f t="shared" si="27"/>
        <v>2.2183041805952879E-5</v>
      </c>
      <c r="E117" s="7">
        <f t="shared" si="28"/>
        <v>0.99989544775926664</v>
      </c>
      <c r="F117">
        <f t="shared" si="29"/>
        <v>1.0455224073335767E-4</v>
      </c>
      <c r="H117" s="1">
        <f t="shared" si="24"/>
        <v>9.1691895347288557E-7</v>
      </c>
      <c r="I117" s="33">
        <f t="shared" si="18"/>
        <v>0.99653644836819777</v>
      </c>
      <c r="J117" s="1">
        <f t="shared" si="17"/>
        <v>3.4635516318022308E-3</v>
      </c>
    </row>
    <row r="118" spans="1:10" x14ac:dyDescent="0.25">
      <c r="A118">
        <f t="shared" si="14"/>
        <v>109</v>
      </c>
      <c r="B118">
        <f t="shared" si="25"/>
        <v>0.21512548696824535</v>
      </c>
      <c r="C118">
        <f t="shared" si="26"/>
        <v>9.3794712318154989</v>
      </c>
      <c r="D118">
        <f t="shared" si="27"/>
        <v>1.8165161663317935E-5</v>
      </c>
      <c r="E118" s="7">
        <f t="shared" si="28"/>
        <v>0.99991556016016825</v>
      </c>
      <c r="F118">
        <f t="shared" si="29"/>
        <v>8.4439839831751407E-5</v>
      </c>
      <c r="H118" s="1">
        <f t="shared" si="24"/>
        <v>6.7626094661264494E-7</v>
      </c>
      <c r="I118" s="33">
        <f t="shared" si="18"/>
        <v>0.99653712462914434</v>
      </c>
      <c r="J118" s="1">
        <f t="shared" si="17"/>
        <v>3.4628753708556559E-3</v>
      </c>
    </row>
    <row r="119" spans="1:10" x14ac:dyDescent="0.25">
      <c r="A119">
        <f t="shared" si="14"/>
        <v>110</v>
      </c>
      <c r="B119">
        <f t="shared" si="25"/>
        <v>0.21809270910843503</v>
      </c>
      <c r="C119">
        <f t="shared" si="26"/>
        <v>9.5960792007711273</v>
      </c>
      <c r="D119">
        <f t="shared" si="27"/>
        <v>1.4829171998781681E-5</v>
      </c>
      <c r="E119" s="7">
        <f t="shared" si="28"/>
        <v>0.99993200519146463</v>
      </c>
      <c r="F119">
        <f t="shared" si="29"/>
        <v>6.7994808535365436E-5</v>
      </c>
      <c r="H119" s="1">
        <f t="shared" si="24"/>
        <v>4.9655512473248158E-7</v>
      </c>
      <c r="I119" s="33">
        <f t="shared" si="18"/>
        <v>0.99653762118426903</v>
      </c>
      <c r="J119" s="1">
        <f t="shared" si="17"/>
        <v>3.4623788157309709E-3</v>
      </c>
    </row>
    <row r="120" spans="1:10" x14ac:dyDescent="0.25">
      <c r="A120">
        <f t="shared" si="14"/>
        <v>111</v>
      </c>
      <c r="B120">
        <f t="shared" si="25"/>
        <v>0.22107344946157759</v>
      </c>
      <c r="C120">
        <f t="shared" si="26"/>
        <v>9.8156611560940377</v>
      </c>
      <c r="D120">
        <f t="shared" si="27"/>
        <v>1.2068383749164936E-5</v>
      </c>
      <c r="E120" s="7">
        <f t="shared" si="28"/>
        <v>0.99994541007172699</v>
      </c>
      <c r="F120">
        <f t="shared" si="29"/>
        <v>5.4589928273007793E-5</v>
      </c>
      <c r="H120" s="1">
        <f t="shared" si="24"/>
        <v>3.6298646470143966E-7</v>
      </c>
      <c r="I120" s="33">
        <f t="shared" si="18"/>
        <v>0.99653798417073369</v>
      </c>
      <c r="J120" s="1">
        <f t="shared" si="17"/>
        <v>3.4620158292663072E-3</v>
      </c>
    </row>
    <row r="121" spans="1:10" x14ac:dyDescent="0.25">
      <c r="A121">
        <f t="shared" si="14"/>
        <v>112</v>
      </c>
      <c r="B121">
        <f t="shared" si="25"/>
        <v>0.22406764699580833</v>
      </c>
      <c r="C121">
        <f t="shared" si="26"/>
        <v>10.03823058541221</v>
      </c>
      <c r="D121">
        <f t="shared" si="27"/>
        <v>9.7910890885044551E-6</v>
      </c>
      <c r="E121" s="7">
        <f t="shared" si="28"/>
        <v>0.99995630297715987</v>
      </c>
      <c r="F121">
        <f t="shared" si="29"/>
        <v>4.3697022840127886E-5</v>
      </c>
      <c r="H121" s="1">
        <f t="shared" si="24"/>
        <v>2.6416981739866933E-7</v>
      </c>
      <c r="I121" s="33">
        <f t="shared" si="18"/>
        <v>0.99653824834055105</v>
      </c>
      <c r="J121" s="1">
        <f t="shared" si="17"/>
        <v>3.4617516594489528E-3</v>
      </c>
    </row>
    <row r="122" spans="1:10" x14ac:dyDescent="0.25">
      <c r="A122">
        <f t="shared" si="14"/>
        <v>113</v>
      </c>
      <c r="B122">
        <f t="shared" si="25"/>
        <v>0.22707524149851599</v>
      </c>
      <c r="C122">
        <f t="shared" si="26"/>
        <v>10.263800915732917</v>
      </c>
      <c r="D122">
        <f t="shared" si="27"/>
        <v>7.9187691718582159E-6</v>
      </c>
      <c r="E122" s="7">
        <f t="shared" si="28"/>
        <v>0.99996512711328811</v>
      </c>
      <c r="F122">
        <f t="shared" si="29"/>
        <v>3.4872886711889706E-5</v>
      </c>
      <c r="H122" s="1">
        <f t="shared" si="24"/>
        <v>1.9140168785642176E-7</v>
      </c>
      <c r="I122" s="33">
        <f t="shared" si="18"/>
        <v>0.99653843974223888</v>
      </c>
      <c r="J122" s="1">
        <f t="shared" si="17"/>
        <v>3.4615602577611204E-3</v>
      </c>
    </row>
    <row r="123" spans="1:10" x14ac:dyDescent="0.25">
      <c r="A123">
        <f t="shared" si="14"/>
        <v>114</v>
      </c>
      <c r="B123">
        <f t="shared" si="25"/>
        <v>0.23009617355817669</v>
      </c>
      <c r="C123">
        <f t="shared" si="26"/>
        <v>10.492385514252856</v>
      </c>
      <c r="D123">
        <f t="shared" si="27"/>
        <v>6.3844614011940829E-6</v>
      </c>
      <c r="E123" s="7">
        <f t="shared" si="28"/>
        <v>0.99997225307443205</v>
      </c>
      <c r="F123">
        <f t="shared" si="29"/>
        <v>2.7746925567950775E-5</v>
      </c>
      <c r="H123" s="1">
        <f t="shared" si="24"/>
        <v>1.3806326282709748E-7</v>
      </c>
      <c r="I123" s="33">
        <f t="shared" si="18"/>
        <v>0.9965385778055017</v>
      </c>
      <c r="J123" s="1">
        <f t="shared" si="17"/>
        <v>3.4614221944982981E-3</v>
      </c>
    </row>
    <row r="124" spans="1:10" x14ac:dyDescent="0.25">
      <c r="A124">
        <f t="shared" si="14"/>
        <v>115</v>
      </c>
      <c r="B124">
        <f t="shared" si="25"/>
        <v>0.23313038454674787</v>
      </c>
      <c r="C124">
        <f t="shared" si="26"/>
        <v>10.723997689150389</v>
      </c>
      <c r="D124">
        <f t="shared" si="27"/>
        <v>5.1312817265960752E-6</v>
      </c>
      <c r="E124" s="7">
        <f t="shared" si="28"/>
        <v>0.99997798964842544</v>
      </c>
      <c r="F124">
        <f t="shared" si="29"/>
        <v>2.2010351574563991E-5</v>
      </c>
      <c r="H124" s="1">
        <f t="shared" si="24"/>
        <v>9.9147165929346098E-8</v>
      </c>
      <c r="I124" s="33">
        <f t="shared" si="18"/>
        <v>0.99653867695266762</v>
      </c>
      <c r="J124" s="1">
        <f t="shared" si="17"/>
        <v>3.4613230473323764E-3</v>
      </c>
    </row>
    <row r="125" spans="1:10" x14ac:dyDescent="0.25">
      <c r="A125">
        <f t="shared" si="14"/>
        <v>116</v>
      </c>
      <c r="B125">
        <f t="shared" si="25"/>
        <v>0.23617781660259574</v>
      </c>
      <c r="C125">
        <f t="shared" si="26"/>
        <v>10.958650690360439</v>
      </c>
      <c r="D125">
        <f t="shared" si="27"/>
        <v>4.1110956320306217E-6</v>
      </c>
      <c r="E125" s="7">
        <f t="shared" si="28"/>
        <v>0.99998259321857075</v>
      </c>
      <c r="F125">
        <f t="shared" si="29"/>
        <v>1.7406781429252227E-5</v>
      </c>
      <c r="H125" s="1">
        <f t="shared" si="24"/>
        <v>7.0884662968839641E-8</v>
      </c>
      <c r="I125" s="33">
        <f t="shared" si="18"/>
        <v>0.99653874783733054</v>
      </c>
      <c r="J125" s="1">
        <f t="shared" si="17"/>
        <v>3.4612521626694592E-3</v>
      </c>
    </row>
    <row r="126" spans="1:10" x14ac:dyDescent="0.25">
      <c r="A126">
        <f t="shared" si="14"/>
        <v>117</v>
      </c>
      <c r="B126">
        <f t="shared" si="25"/>
        <v>0.23923841261394452</v>
      </c>
      <c r="C126">
        <f t="shared" si="26"/>
        <v>11.196357710332595</v>
      </c>
      <c r="D126">
        <f t="shared" si="27"/>
        <v>3.2833300472706353E-6</v>
      </c>
      <c r="E126" s="7">
        <f t="shared" si="28"/>
        <v>0.99998627590773825</v>
      </c>
      <c r="F126">
        <f t="shared" si="29"/>
        <v>1.3724092261746534E-5</v>
      </c>
      <c r="H126" s="1">
        <f t="shared" si="24"/>
        <v>5.0453820205774325E-8</v>
      </c>
      <c r="I126" s="33">
        <f t="shared" si="18"/>
        <v>0.99653879829115077</v>
      </c>
      <c r="J126" s="1">
        <f t="shared" si="17"/>
        <v>3.4612017088492264E-3</v>
      </c>
    </row>
    <row r="127" spans="1:10" x14ac:dyDescent="0.25">
      <c r="A127">
        <f t="shared" si="14"/>
        <v>118</v>
      </c>
      <c r="B127">
        <f t="shared" si="25"/>
        <v>0.24231211620281495</v>
      </c>
      <c r="C127">
        <f t="shared" si="26"/>
        <v>11.43713188477286</v>
      </c>
      <c r="D127">
        <f t="shared" si="27"/>
        <v>2.6139174264654022E-6</v>
      </c>
      <c r="E127" s="7">
        <f t="shared" si="28"/>
        <v>0.99998921260122098</v>
      </c>
      <c r="F127">
        <f t="shared" si="29"/>
        <v>1.0787398779021906E-5</v>
      </c>
      <c r="H127" s="1">
        <f t="shared" si="24"/>
        <v>3.5752435679192923E-8</v>
      </c>
      <c r="I127" s="33">
        <f t="shared" si="18"/>
        <v>0.99653883404358645</v>
      </c>
      <c r="J127" s="1">
        <f t="shared" si="17"/>
        <v>3.4611659564135477E-3</v>
      </c>
    </row>
    <row r="128" spans="1:10" x14ac:dyDescent="0.25">
      <c r="A128">
        <f t="shared" si="14"/>
        <v>119</v>
      </c>
      <c r="B128">
        <f t="shared" si="25"/>
        <v>0.24539887170944688</v>
      </c>
      <c r="C128">
        <f t="shared" si="26"/>
        <v>11.680986293369664</v>
      </c>
      <c r="D128">
        <f t="shared" si="27"/>
        <v>2.0743625882748561E-6</v>
      </c>
      <c r="E128" s="7">
        <f t="shared" si="28"/>
        <v>0.99999154697585269</v>
      </c>
      <c r="F128">
        <f t="shared" si="29"/>
        <v>8.4530241473146361E-6</v>
      </c>
      <c r="H128" s="1">
        <f t="shared" si="24"/>
        <v>2.5222435206553453E-8</v>
      </c>
      <c r="I128" s="33">
        <f t="shared" si="18"/>
        <v>0.9965388592660217</v>
      </c>
      <c r="J128" s="1">
        <f t="shared" si="17"/>
        <v>3.4611407339782962E-3</v>
      </c>
    </row>
    <row r="129" spans="1:10" x14ac:dyDescent="0.25">
      <c r="A129">
        <f t="shared" si="14"/>
        <v>120</v>
      </c>
      <c r="B129">
        <f t="shared" si="25"/>
        <v>0.24849862417717664</v>
      </c>
      <c r="C129">
        <f t="shared" si="26"/>
        <v>11.927933960504472</v>
      </c>
      <c r="D129">
        <f t="shared" si="27"/>
        <v>1.6409225718664724E-6</v>
      </c>
      <c r="E129" s="7">
        <f t="shared" si="28"/>
        <v>0.99999339665329212</v>
      </c>
      <c r="F129">
        <f t="shared" si="29"/>
        <v>6.6033467078785435E-6</v>
      </c>
      <c r="H129" s="1">
        <f t="shared" si="24"/>
        <v>1.7714879332506702E-8</v>
      </c>
      <c r="I129" s="33">
        <f t="shared" si="18"/>
        <v>0.99653887698090104</v>
      </c>
      <c r="J129" s="1">
        <f t="shared" si="17"/>
        <v>3.461123019098955E-3</v>
      </c>
    </row>
    <row r="130" spans="1:10" x14ac:dyDescent="0.25">
      <c r="A130">
        <f t="shared" si="14"/>
        <v>121</v>
      </c>
      <c r="B130">
        <f t="shared" si="25"/>
        <v>0.25161131933775804</v>
      </c>
      <c r="C130">
        <f t="shared" si="26"/>
        <v>12.177987855947483</v>
      </c>
      <c r="D130">
        <f t="shared" si="27"/>
        <v>1.2938896785076133E-6</v>
      </c>
      <c r="E130" s="7">
        <f t="shared" si="28"/>
        <v>0.99999485758557316</v>
      </c>
      <c r="F130">
        <f t="shared" si="29"/>
        <v>5.1424144268397143E-6</v>
      </c>
      <c r="H130" s="1">
        <f t="shared" si="24"/>
        <v>1.2386801672709161E-8</v>
      </c>
      <c r="I130" s="33">
        <f t="shared" si="18"/>
        <v>0.99653888936770274</v>
      </c>
      <c r="J130" s="1">
        <f t="shared" si="17"/>
        <v>3.4611106322972596E-3</v>
      </c>
    </row>
    <row r="131" spans="1:10" x14ac:dyDescent="0.25">
      <c r="A131">
        <f t="shared" si="14"/>
        <v>122</v>
      </c>
      <c r="B131">
        <f t="shared" si="25"/>
        <v>0.25473690359710888</v>
      </c>
      <c r="C131">
        <f t="shared" si="26"/>
        <v>12.431160895538914</v>
      </c>
      <c r="D131">
        <f t="shared" si="27"/>
        <v>1.0169679937996127E-6</v>
      </c>
      <c r="E131" s="7">
        <f t="shared" si="28"/>
        <v>0.99999600777123598</v>
      </c>
      <c r="F131">
        <f t="shared" si="29"/>
        <v>3.9922287640159482E-6</v>
      </c>
      <c r="H131" s="1">
        <f t="shared" si="24"/>
        <v>8.6228329390546496E-9</v>
      </c>
      <c r="I131" s="33">
        <f t="shared" si="18"/>
        <v>0.99653889799053563</v>
      </c>
      <c r="J131" s="1">
        <f t="shared" si="17"/>
        <v>3.4611020094643674E-3</v>
      </c>
    </row>
    <row r="132" spans="1:10" x14ac:dyDescent="0.25">
      <c r="A132">
        <f t="shared" si="14"/>
        <v>123</v>
      </c>
      <c r="B132">
        <f t="shared" si="25"/>
        <v>0.25787532402146712</v>
      </c>
      <c r="C132">
        <f t="shared" si="26"/>
        <v>12.687465941856178</v>
      </c>
      <c r="D132">
        <f t="shared" si="27"/>
        <v>7.9673397808206335E-7</v>
      </c>
      <c r="E132" s="7">
        <f t="shared" si="28"/>
        <v>0.99999691039078242</v>
      </c>
      <c r="F132">
        <f t="shared" si="29"/>
        <v>3.0896092175769496E-6</v>
      </c>
      <c r="H132" s="1">
        <f t="shared" si="24"/>
        <v>5.9759996355431956E-9</v>
      </c>
      <c r="I132" s="33">
        <f t="shared" si="18"/>
        <v>0.99653890396653522</v>
      </c>
      <c r="J132" s="1">
        <f t="shared" si="17"/>
        <v>3.4610960334647833E-3</v>
      </c>
    </row>
    <row r="133" spans="1:10" x14ac:dyDescent="0.25">
      <c r="A133">
        <f t="shared" si="14"/>
        <v>124</v>
      </c>
      <c r="B133">
        <f t="shared" si="25"/>
        <v>0.26102652832394196</v>
      </c>
      <c r="C133">
        <f t="shared" si="26"/>
        <v>12.946915804867501</v>
      </c>
      <c r="D133">
        <f t="shared" si="27"/>
        <v>6.2217213345499219E-7</v>
      </c>
      <c r="E133" s="7">
        <f t="shared" si="28"/>
        <v>0.99999761644098994</v>
      </c>
      <c r="F133">
        <f t="shared" si="29"/>
        <v>2.3835590100551585E-6</v>
      </c>
      <c r="H133" s="1">
        <f t="shared" si="24"/>
        <v>4.123262221297784E-9</v>
      </c>
      <c r="I133" s="33">
        <f t="shared" si="18"/>
        <v>0.99653890808979739</v>
      </c>
      <c r="J133" s="1">
        <f t="shared" si="17"/>
        <v>3.4610919102026072E-3</v>
      </c>
    </row>
    <row r="134" spans="1:10" x14ac:dyDescent="0.25">
      <c r="A134">
        <f t="shared" si="14"/>
        <v>125</v>
      </c>
      <c r="B134">
        <f t="shared" si="25"/>
        <v>0.2641904648514436</v>
      </c>
      <c r="C134">
        <f t="shared" si="26"/>
        <v>13.209523242572173</v>
      </c>
      <c r="D134">
        <f t="shared" si="27"/>
        <v>4.8427727077217651E-7</v>
      </c>
      <c r="E134" s="7">
        <f t="shared" si="28"/>
        <v>0.99999816693887478</v>
      </c>
      <c r="F134">
        <f t="shared" si="29"/>
        <v>1.8330611252226348E-6</v>
      </c>
      <c r="H134" s="1">
        <f t="shared" si="24"/>
        <v>2.8323123742421537E-9</v>
      </c>
      <c r="I134" s="33">
        <f t="shared" si="18"/>
        <v>0.99653891092210978</v>
      </c>
      <c r="J134" s="1">
        <f t="shared" si="17"/>
        <v>3.4610890778902226E-3</v>
      </c>
    </row>
    <row r="135" spans="1:10" x14ac:dyDescent="0.25">
      <c r="A135">
        <f t="shared" si="14"/>
        <v>126</v>
      </c>
      <c r="B135">
        <f t="shared" si="25"/>
        <v>0.26736708257198388</v>
      </c>
      <c r="C135">
        <f t="shared" si="26"/>
        <v>13.475300961627974</v>
      </c>
      <c r="D135">
        <f t="shared" si="27"/>
        <v>3.7571547879124067E-7</v>
      </c>
      <c r="E135" s="7">
        <f t="shared" si="28"/>
        <v>0.99999859475790676</v>
      </c>
      <c r="F135">
        <f t="shared" si="29"/>
        <v>1.4052420932442189E-6</v>
      </c>
      <c r="H135" s="1">
        <f t="shared" si="24"/>
        <v>1.9369176067474045E-9</v>
      </c>
      <c r="I135" s="33">
        <f t="shared" si="18"/>
        <v>0.9965389128590274</v>
      </c>
      <c r="J135" s="1">
        <f t="shared" si="17"/>
        <v>3.4610871409725963E-3</v>
      </c>
    </row>
    <row r="136" spans="1:10" x14ac:dyDescent="0.25">
      <c r="A136">
        <f t="shared" si="14"/>
        <v>127</v>
      </c>
      <c r="B136">
        <f t="shared" si="25"/>
        <v>0.27055633106232507</v>
      </c>
      <c r="C136">
        <f t="shared" si="26"/>
        <v>13.744261617966107</v>
      </c>
      <c r="D136">
        <f t="shared" si="27"/>
        <v>2.9053651472608957E-7</v>
      </c>
      <c r="E136" s="7">
        <f t="shared" si="28"/>
        <v>0.99999892615148356</v>
      </c>
      <c r="F136">
        <f t="shared" si="29"/>
        <v>1.0738485164418776E-6</v>
      </c>
      <c r="H136" s="1">
        <f t="shared" si="24"/>
        <v>1.3187150007233391E-9</v>
      </c>
      <c r="I136" s="33">
        <f t="shared" si="18"/>
        <v>0.99653891417774243</v>
      </c>
      <c r="J136" s="1">
        <f t="shared" si="17"/>
        <v>3.4610858222575702E-3</v>
      </c>
    </row>
    <row r="137" spans="1:10" x14ac:dyDescent="0.25">
      <c r="A137">
        <f t="shared" si="14"/>
        <v>128</v>
      </c>
      <c r="B137">
        <f t="shared" si="25"/>
        <v>0.27375816049597462</v>
      </c>
      <c r="C137">
        <f t="shared" si="26"/>
        <v>14.016417817393897</v>
      </c>
      <c r="D137">
        <f t="shared" si="27"/>
        <v>2.2393096923182144E-7</v>
      </c>
      <c r="E137" s="7">
        <f t="shared" si="28"/>
        <v>0.99999918201171123</v>
      </c>
      <c r="F137">
        <f t="shared" si="29"/>
        <v>8.1798828877044372E-7</v>
      </c>
      <c r="H137" s="1">
        <f t="shared" si="24"/>
        <v>8.938415692391739E-10</v>
      </c>
      <c r="I137" s="33">
        <f t="shared" si="18"/>
        <v>0.99653891507158399</v>
      </c>
      <c r="J137" s="1">
        <f t="shared" si="17"/>
        <v>3.4610849284160139E-3</v>
      </c>
    </row>
    <row r="138" spans="1:10" x14ac:dyDescent="0.25">
      <c r="A138">
        <f t="shared" si="14"/>
        <v>129</v>
      </c>
      <c r="B138">
        <f t="shared" ref="B138:B147" si="30">($B$4/($C$4^$B$4))*((A138-$G$1)^($B$4-1))</f>
        <v>0.27697252163150465</v>
      </c>
      <c r="C138">
        <f t="shared" ref="C138:C147" si="31">((A138-$G$1)/$C$4)^$B$4</f>
        <v>14.291782116185646</v>
      </c>
      <c r="D138">
        <f t="shared" ref="D138:D147" si="32">EXP(-C138)*B138</f>
        <v>1.7202619180546045E-7</v>
      </c>
      <c r="E138" s="7">
        <f t="shared" ref="E138:E147" si="33">1-EXP(-((A138/$C$4)^$B$4))</f>
        <v>0.99999937890520407</v>
      </c>
      <c r="F138">
        <f t="shared" ref="F138:F147" si="34">1-E138</f>
        <v>6.2109479592731276E-7</v>
      </c>
      <c r="H138" s="1">
        <f t="shared" ref="H138:H147" si="35">_xlfn.NORM.DIST(A138,$D$4,$J$7,FALSE)</f>
        <v>6.0317030485182611E-10</v>
      </c>
      <c r="I138" s="33">
        <f t="shared" ref="I138:I147" si="36">H138+I137</f>
        <v>0.99653891567475428</v>
      </c>
      <c r="J138" s="1">
        <f t="shared" ref="J138:J147" si="37">1-I138</f>
        <v>3.4610843252457224E-3</v>
      </c>
    </row>
    <row r="139" spans="1:10" x14ac:dyDescent="0.25">
      <c r="A139">
        <f t="shared" ref="A139:A202" si="38">A138+1</f>
        <v>130</v>
      </c>
      <c r="B139">
        <f t="shared" si="30"/>
        <v>0.28019936580119298</v>
      </c>
      <c r="C139">
        <f t="shared" si="31"/>
        <v>14.570367021662037</v>
      </c>
      <c r="D139">
        <f t="shared" si="32"/>
        <v>1.3171558077795611E-7</v>
      </c>
      <c r="E139" s="7">
        <f t="shared" si="33"/>
        <v>0.99999952992191687</v>
      </c>
      <c r="F139">
        <f t="shared" si="34"/>
        <v>4.7007808312571342E-7</v>
      </c>
      <c r="H139" s="1">
        <f t="shared" si="35"/>
        <v>4.0521840118920415E-10</v>
      </c>
      <c r="I139" s="33">
        <f t="shared" si="36"/>
        <v>0.99653891607997269</v>
      </c>
      <c r="J139" s="1">
        <f t="shared" si="37"/>
        <v>3.461083920027308E-3</v>
      </c>
    </row>
    <row r="140" spans="1:10" x14ac:dyDescent="0.25">
      <c r="A140">
        <f t="shared" si="38"/>
        <v>131</v>
      </c>
      <c r="B140">
        <f t="shared" si="30"/>
        <v>0.28343864489996679</v>
      </c>
      <c r="C140">
        <f t="shared" si="31"/>
        <v>14.852184992758261</v>
      </c>
      <c r="D140">
        <f t="shared" si="32"/>
        <v>1.005164348369813E-7</v>
      </c>
      <c r="E140" s="7">
        <f t="shared" si="33"/>
        <v>0.99999964536792474</v>
      </c>
      <c r="F140">
        <f t="shared" si="34"/>
        <v>3.5463207526120755E-7</v>
      </c>
      <c r="H140" s="1">
        <f t="shared" si="35"/>
        <v>2.710242600453853E-10</v>
      </c>
      <c r="I140" s="33">
        <f t="shared" si="36"/>
        <v>0.99653891635099701</v>
      </c>
      <c r="J140" s="1">
        <f t="shared" si="37"/>
        <v>3.4610836490029939E-3</v>
      </c>
    </row>
    <row r="141" spans="1:10" x14ac:dyDescent="0.25">
      <c r="A141">
        <f t="shared" si="38"/>
        <v>132</v>
      </c>
      <c r="B141">
        <f t="shared" si="30"/>
        <v>0.28669031137464507</v>
      </c>
      <c r="C141">
        <f t="shared" si="31"/>
        <v>15.137248440581255</v>
      </c>
      <c r="D141">
        <f t="shared" si="32"/>
        <v>7.6452122566274633E-8</v>
      </c>
      <c r="E141" s="7">
        <f t="shared" si="33"/>
        <v>0.99999973332854464</v>
      </c>
      <c r="F141">
        <f t="shared" si="34"/>
        <v>2.6667145536229953E-7</v>
      </c>
      <c r="H141" s="1">
        <f t="shared" si="35"/>
        <v>1.8046665904416776E-10</v>
      </c>
      <c r="I141" s="33">
        <f t="shared" si="36"/>
        <v>0.99653891653146365</v>
      </c>
      <c r="J141" s="1">
        <f t="shared" si="37"/>
        <v>3.4610834685363523E-3</v>
      </c>
    </row>
    <row r="142" spans="1:10" x14ac:dyDescent="0.25">
      <c r="A142">
        <f t="shared" si="38"/>
        <v>133</v>
      </c>
      <c r="B142">
        <f t="shared" si="30"/>
        <v>0.28995431821346557</v>
      </c>
      <c r="C142">
        <f t="shared" si="31"/>
        <v>15.425569728956368</v>
      </c>
      <c r="D142">
        <f t="shared" si="32"/>
        <v>5.7954847511192992E-8</v>
      </c>
      <c r="E142" s="7">
        <f t="shared" si="33"/>
        <v>0.99999980012421308</v>
      </c>
      <c r="F142">
        <f t="shared" si="34"/>
        <v>1.9987578692148844E-7</v>
      </c>
      <c r="H142" s="1">
        <f t="shared" si="35"/>
        <v>1.1963426663048789E-10</v>
      </c>
      <c r="I142" s="33">
        <f t="shared" si="36"/>
        <v>0.99653891665109795</v>
      </c>
      <c r="J142" s="1">
        <f t="shared" si="37"/>
        <v>3.4610833489020498E-3</v>
      </c>
    </row>
    <row r="143" spans="1:10" x14ac:dyDescent="0.25">
      <c r="A143">
        <f t="shared" si="38"/>
        <v>134</v>
      </c>
      <c r="B143">
        <f t="shared" si="30"/>
        <v>0.29323061893588792</v>
      </c>
      <c r="C143">
        <f t="shared" si="31"/>
        <v>15.717161174963595</v>
      </c>
      <c r="D143">
        <f t="shared" si="32"/>
        <v>4.3785765578257714E-8</v>
      </c>
      <c r="E143" s="7">
        <f t="shared" si="33"/>
        <v>0.99999985067805763</v>
      </c>
      <c r="F143">
        <f t="shared" si="34"/>
        <v>1.4932194236649821E-7</v>
      </c>
      <c r="H143" s="1">
        <f t="shared" si="35"/>
        <v>7.8955794362345698E-11</v>
      </c>
      <c r="I143" s="33">
        <f t="shared" si="36"/>
        <v>0.99653891673005379</v>
      </c>
      <c r="J143" s="1">
        <f t="shared" si="37"/>
        <v>3.461083269946208E-3</v>
      </c>
    </row>
    <row r="144" spans="1:10" x14ac:dyDescent="0.25">
      <c r="A144">
        <f t="shared" si="38"/>
        <v>135</v>
      </c>
      <c r="B144">
        <f t="shared" si="30"/>
        <v>0.29651916758266528</v>
      </c>
      <c r="C144">
        <f t="shared" si="31"/>
        <v>16.012035049463901</v>
      </c>
      <c r="D144">
        <f t="shared" si="32"/>
        <v>3.2969647681571348E-8</v>
      </c>
      <c r="E144" s="7">
        <f t="shared" si="33"/>
        <v>0.99999988881107438</v>
      </c>
      <c r="F144">
        <f t="shared" si="34"/>
        <v>1.1118892562222982E-7</v>
      </c>
      <c r="H144" s="1">
        <f t="shared" si="35"/>
        <v>5.1877880588387997E-11</v>
      </c>
      <c r="I144" s="33">
        <f t="shared" si="36"/>
        <v>0.99653891678193163</v>
      </c>
      <c r="J144" s="1">
        <f t="shared" si="37"/>
        <v>3.4610832180683726E-3</v>
      </c>
    </row>
    <row r="145" spans="1:10" x14ac:dyDescent="0.25">
      <c r="A145">
        <f t="shared" si="38"/>
        <v>136</v>
      </c>
      <c r="B145">
        <f t="shared" si="30"/>
        <v>0.29981991870616909</v>
      </c>
      <c r="C145">
        <f t="shared" si="31"/>
        <v>16.310203577615589</v>
      </c>
      <c r="D145">
        <f t="shared" si="32"/>
        <v>2.4741673391674807E-8</v>
      </c>
      <c r="E145" s="7">
        <f t="shared" si="33"/>
        <v>0.99999991747821992</v>
      </c>
      <c r="F145">
        <f t="shared" si="34"/>
        <v>8.2521780075950346E-8</v>
      </c>
      <c r="H145" s="1">
        <f t="shared" si="35"/>
        <v>3.3935186895120841E-11</v>
      </c>
      <c r="I145" s="33">
        <f t="shared" si="36"/>
        <v>0.99653891681586682</v>
      </c>
      <c r="J145" s="1">
        <f t="shared" si="37"/>
        <v>3.4610831841331846E-3</v>
      </c>
    </row>
    <row r="146" spans="1:10" x14ac:dyDescent="0.25">
      <c r="A146">
        <f t="shared" si="38"/>
        <v>137</v>
      </c>
      <c r="B146">
        <f t="shared" si="30"/>
        <v>0.30313282736097114</v>
      </c>
      <c r="C146">
        <f t="shared" si="31"/>
        <v>16.611678939381193</v>
      </c>
      <c r="D146">
        <f t="shared" si="32"/>
        <v>1.8504291944242142E-8</v>
      </c>
      <c r="E146" s="7">
        <f t="shared" si="33"/>
        <v>0.99999993895648942</v>
      </c>
      <c r="F146">
        <f t="shared" si="34"/>
        <v>6.10435105796725E-8</v>
      </c>
      <c r="H146" s="1">
        <f t="shared" si="35"/>
        <v>2.2099785979721398E-11</v>
      </c>
      <c r="I146" s="33">
        <f t="shared" si="36"/>
        <v>0.99653891683796658</v>
      </c>
      <c r="J146" s="1">
        <f t="shared" si="37"/>
        <v>3.4610831620334181E-3</v>
      </c>
    </row>
    <row r="147" spans="1:10" x14ac:dyDescent="0.25">
      <c r="A147">
        <f t="shared" si="38"/>
        <v>138</v>
      </c>
      <c r="B147">
        <f t="shared" si="30"/>
        <v>0.30645784909465834</v>
      </c>
      <c r="C147">
        <f t="shared" si="31"/>
        <v>16.916473270025108</v>
      </c>
      <c r="D147">
        <f t="shared" si="32"/>
        <v>1.3792397168309441E-8</v>
      </c>
      <c r="E147" s="7">
        <f t="shared" si="33"/>
        <v>0.99999995499414618</v>
      </c>
      <c r="F147">
        <f t="shared" si="34"/>
        <v>4.5005853821500352E-8</v>
      </c>
      <c r="H147" s="1">
        <f t="shared" si="35"/>
        <v>1.4328333872294511E-11</v>
      </c>
      <c r="I147" s="33">
        <f t="shared" si="36"/>
        <v>0.9965389168522949</v>
      </c>
      <c r="J147" s="1">
        <f t="shared" si="37"/>
        <v>3.4610831477051018E-3</v>
      </c>
    </row>
    <row r="148" spans="1:10" x14ac:dyDescent="0.25">
      <c r="A148">
        <f t="shared" si="38"/>
        <v>139</v>
      </c>
      <c r="B148">
        <f t="shared" ref="B148:B201" si="39">($B$4/($C$4^$B$4))*((A148-$G$1)^($B$4-1))</f>
        <v>0.30979493993888635</v>
      </c>
      <c r="C148">
        <f t="shared" ref="C148:C201" si="40">((A148-$G$1)/$C$4)^$B$4</f>
        <v>17.224598660602084</v>
      </c>
      <c r="D148">
        <f t="shared" ref="D148:D201" si="41">EXP(-C148)*B148</f>
        <v>1.0245335121534184E-8</v>
      </c>
      <c r="E148" s="7">
        <f t="shared" ref="E148:E201" si="42">1-EXP(-((A148/$C$4)^$B$4))</f>
        <v>0.99999996692865567</v>
      </c>
      <c r="F148">
        <f t="shared" ref="F148:F201" si="43">1-E148</f>
        <v>3.3071344329727026E-8</v>
      </c>
      <c r="H148" s="1">
        <f t="shared" ref="H148:H201" si="44">_xlfn.NORM.DIST(A148,$D$4,$J$7,FALSE)</f>
        <v>9.2485387345425019E-12</v>
      </c>
      <c r="I148" s="33">
        <f t="shared" ref="I148:I201" si="45">H148+I147</f>
        <v>0.99653891686154339</v>
      </c>
      <c r="J148" s="1">
        <f t="shared" ref="J148:J201" si="46">1-I148</f>
        <v>3.461083138456611E-3</v>
      </c>
    </row>
    <row r="149" spans="1:10" x14ac:dyDescent="0.25">
      <c r="A149">
        <f t="shared" si="38"/>
        <v>140</v>
      </c>
      <c r="B149">
        <f t="shared" si="39"/>
        <v>0.31314405640065851</v>
      </c>
      <c r="C149">
        <f t="shared" si="40"/>
        <v>17.536067158436879</v>
      </c>
      <c r="D149">
        <f t="shared" si="41"/>
        <v>7.5845002823686131E-9</v>
      </c>
      <c r="E149" s="7">
        <f t="shared" si="42"/>
        <v>0.99999997577951705</v>
      </c>
      <c r="F149">
        <f t="shared" si="43"/>
        <v>2.4220482952586053E-8</v>
      </c>
      <c r="H149" s="1">
        <f t="shared" si="44"/>
        <v>5.9432000530649166E-12</v>
      </c>
      <c r="I149" s="33">
        <f t="shared" si="45"/>
        <v>0.99653891686748663</v>
      </c>
      <c r="J149" s="1">
        <f t="shared" si="46"/>
        <v>3.4610831325133651E-3</v>
      </c>
    </row>
    <row r="150" spans="1:10" x14ac:dyDescent="0.25">
      <c r="A150">
        <f t="shared" si="38"/>
        <v>141</v>
      </c>
      <c r="B150">
        <f t="shared" si="39"/>
        <v>0.31650515545381991</v>
      </c>
      <c r="C150">
        <f t="shared" si="40"/>
        <v>17.85089076759543</v>
      </c>
      <c r="D150">
        <f t="shared" si="41"/>
        <v>5.5954810732425362E-9</v>
      </c>
      <c r="E150" s="7">
        <f t="shared" si="42"/>
        <v>0.99999998232104292</v>
      </c>
      <c r="F150">
        <f t="shared" si="43"/>
        <v>1.7678957076050494E-8</v>
      </c>
      <c r="H150" s="1">
        <f t="shared" si="44"/>
        <v>3.8022212168958993E-12</v>
      </c>
      <c r="I150" s="33">
        <f t="shared" si="45"/>
        <v>0.99653891687128882</v>
      </c>
      <c r="J150" s="1">
        <f t="shared" si="46"/>
        <v>3.4610831287111843E-3</v>
      </c>
    </row>
    <row r="151" spans="1:10" x14ac:dyDescent="0.25">
      <c r="A151">
        <f t="shared" si="38"/>
        <v>142</v>
      </c>
      <c r="B151">
        <f t="shared" si="39"/>
        <v>0.31987819453076494</v>
      </c>
      <c r="C151">
        <f t="shared" si="40"/>
        <v>18.169081449347452</v>
      </c>
      <c r="D151">
        <f t="shared" si="41"/>
        <v>4.1138913861806531E-9</v>
      </c>
      <c r="E151" s="7">
        <f t="shared" si="42"/>
        <v>0.99999998713919402</v>
      </c>
      <c r="F151">
        <f t="shared" si="43"/>
        <v>1.2860805975734024E-8</v>
      </c>
      <c r="H151" s="1">
        <f t="shared" si="44"/>
        <v>2.4217215976228724E-12</v>
      </c>
      <c r="I151" s="33">
        <f t="shared" si="45"/>
        <v>0.99653891687371055</v>
      </c>
      <c r="J151" s="1">
        <f t="shared" si="46"/>
        <v>3.4610831262894548E-3</v>
      </c>
    </row>
    <row r="152" spans="1:10" x14ac:dyDescent="0.25">
      <c r="A152">
        <f t="shared" si="38"/>
        <v>143</v>
      </c>
      <c r="B152">
        <f t="shared" si="39"/>
        <v>0.32326313151435188</v>
      </c>
      <c r="C152">
        <f t="shared" si="40"/>
        <v>18.490651122620928</v>
      </c>
      <c r="D152">
        <f t="shared" si="41"/>
        <v>3.014174742820981E-9</v>
      </c>
      <c r="E152" s="7">
        <f t="shared" si="42"/>
        <v>0.9999999906757856</v>
      </c>
      <c r="F152">
        <f t="shared" si="43"/>
        <v>9.3242144005856176E-9</v>
      </c>
      <c r="H152" s="1">
        <f t="shared" si="44"/>
        <v>1.5356097159599755E-12</v>
      </c>
      <c r="I152" s="33">
        <f t="shared" si="45"/>
        <v>0.99653891687524621</v>
      </c>
      <c r="J152" s="1">
        <f t="shared" si="46"/>
        <v>3.4610831247537943E-3</v>
      </c>
    </row>
    <row r="153" spans="1:10" x14ac:dyDescent="0.25">
      <c r="A153">
        <f t="shared" si="38"/>
        <v>144</v>
      </c>
      <c r="B153">
        <f t="shared" si="39"/>
        <v>0.32665992473001204</v>
      </c>
      <c r="C153">
        <f t="shared" si="40"/>
        <v>18.815611664448678</v>
      </c>
      <c r="D153">
        <f t="shared" si="41"/>
        <v>2.2007947336884368E-9</v>
      </c>
      <c r="E153" s="7">
        <f t="shared" si="42"/>
        <v>0.99999999326273425</v>
      </c>
      <c r="F153">
        <f t="shared" si="43"/>
        <v>6.7372657452935414E-9</v>
      </c>
      <c r="H153" s="1">
        <f t="shared" si="44"/>
        <v>9.6940954131140082E-13</v>
      </c>
      <c r="I153" s="33">
        <f t="shared" si="45"/>
        <v>0.99653891687621565</v>
      </c>
      <c r="J153" s="1">
        <f t="shared" si="46"/>
        <v>3.4610831237843476E-3</v>
      </c>
    </row>
    <row r="154" spans="1:10" x14ac:dyDescent="0.25">
      <c r="A154">
        <f t="shared" si="38"/>
        <v>145</v>
      </c>
      <c r="B154">
        <f t="shared" si="39"/>
        <v>0.33006853293805172</v>
      </c>
      <c r="C154">
        <f t="shared" si="40"/>
        <v>19.143974910406993</v>
      </c>
      <c r="D154">
        <f t="shared" si="41"/>
        <v>1.6013322772166333E-9</v>
      </c>
      <c r="E154" s="7">
        <f t="shared" si="42"/>
        <v>0.99999999514848548</v>
      </c>
      <c r="F154">
        <f t="shared" si="43"/>
        <v>4.8515145234517831E-9</v>
      </c>
      <c r="H154" s="1">
        <f t="shared" si="44"/>
        <v>6.0926121305097031E-13</v>
      </c>
      <c r="I154" s="33">
        <f t="shared" si="45"/>
        <v>0.99653891687682494</v>
      </c>
      <c r="J154" s="1">
        <f t="shared" si="46"/>
        <v>3.4610831231750572E-3</v>
      </c>
    </row>
    <row r="155" spans="1:10" x14ac:dyDescent="0.25">
      <c r="A155">
        <f t="shared" si="38"/>
        <v>146</v>
      </c>
      <c r="B155">
        <f t="shared" si="39"/>
        <v>0.33348891532614389</v>
      </c>
      <c r="C155">
        <f t="shared" si="40"/>
        <v>19.47575265504679</v>
      </c>
      <c r="D155">
        <f t="shared" si="41"/>
        <v>1.1610996501224194E-9</v>
      </c>
      <c r="E155" s="7">
        <f t="shared" si="42"/>
        <v>0.99999999651832616</v>
      </c>
      <c r="F155">
        <f t="shared" si="43"/>
        <v>3.481673838123811E-9</v>
      </c>
      <c r="H155" s="1">
        <f t="shared" si="44"/>
        <v>3.8121464291728419E-13</v>
      </c>
      <c r="I155" s="33">
        <f t="shared" si="45"/>
        <v>0.99653891687720619</v>
      </c>
      <c r="J155" s="1">
        <f t="shared" si="46"/>
        <v>3.4610831227938066E-3</v>
      </c>
    </row>
    <row r="156" spans="1:10" x14ac:dyDescent="0.25">
      <c r="A156">
        <f t="shared" si="38"/>
        <v>147</v>
      </c>
      <c r="B156">
        <f t="shared" si="39"/>
        <v>0.33692103150199459</v>
      </c>
      <c r="C156">
        <f t="shared" si="40"/>
        <v>19.810956652317284</v>
      </c>
      <c r="D156">
        <f t="shared" si="41"/>
        <v>8.3895557878390804E-10</v>
      </c>
      <c r="E156" s="7">
        <f t="shared" si="42"/>
        <v>0.99999999750993407</v>
      </c>
      <c r="F156">
        <f t="shared" si="43"/>
        <v>2.4900659312265816E-9</v>
      </c>
      <c r="H156" s="1">
        <f t="shared" si="44"/>
        <v>2.374681777328029E-13</v>
      </c>
      <c r="I156" s="33">
        <f t="shared" si="45"/>
        <v>0.99653891687744367</v>
      </c>
      <c r="J156" s="1">
        <f t="shared" si="46"/>
        <v>3.4610831225563299E-3</v>
      </c>
    </row>
    <row r="157" spans="1:10" x14ac:dyDescent="0.25">
      <c r="A157">
        <f t="shared" si="38"/>
        <v>148</v>
      </c>
      <c r="B157">
        <f t="shared" si="39"/>
        <v>0.34036484148618895</v>
      </c>
      <c r="C157">
        <f t="shared" si="40"/>
        <v>20.149598615982388</v>
      </c>
      <c r="D157">
        <f t="shared" si="41"/>
        <v>6.0406712535174199E-10</v>
      </c>
      <c r="E157" s="7">
        <f t="shared" si="42"/>
        <v>0.99999999822523644</v>
      </c>
      <c r="F157">
        <f t="shared" si="43"/>
        <v>1.7747635583376109E-9</v>
      </c>
      <c r="H157" s="1">
        <f t="shared" si="44"/>
        <v>1.4726890830530821E-13</v>
      </c>
      <c r="I157" s="33">
        <f t="shared" si="45"/>
        <v>0.99653891687759089</v>
      </c>
      <c r="J157" s="1">
        <f t="shared" si="46"/>
        <v>3.4610831224091143E-3</v>
      </c>
    </row>
    <row r="158" spans="1:10" x14ac:dyDescent="0.25">
      <c r="A158">
        <f t="shared" si="38"/>
        <v>149</v>
      </c>
      <c r="B158">
        <f t="shared" si="39"/>
        <v>0.34382030570520444</v>
      </c>
      <c r="C158">
        <f t="shared" si="40"/>
        <v>20.491690220030168</v>
      </c>
      <c r="D158">
        <f t="shared" si="41"/>
        <v>4.3341459783832138E-10</v>
      </c>
      <c r="E158" s="7">
        <f t="shared" si="42"/>
        <v>0.99999999873941536</v>
      </c>
      <c r="F158">
        <f t="shared" si="43"/>
        <v>1.2605846366753326E-9</v>
      </c>
      <c r="H158" s="1">
        <f t="shared" si="44"/>
        <v>9.0925671605598685E-14</v>
      </c>
      <c r="I158" s="33">
        <f t="shared" si="45"/>
        <v>0.99653891687768181</v>
      </c>
      <c r="J158" s="1">
        <f t="shared" si="46"/>
        <v>3.461083122318187E-3</v>
      </c>
    </row>
    <row r="159" spans="1:10" x14ac:dyDescent="0.25">
      <c r="A159">
        <f t="shared" si="38"/>
        <v>150</v>
      </c>
      <c r="B159">
        <f t="shared" si="39"/>
        <v>0.34728738498458711</v>
      </c>
      <c r="C159">
        <f t="shared" si="40"/>
        <v>20.837243099075224</v>
      </c>
      <c r="D159">
        <f t="shared" si="41"/>
        <v>3.0987697809280229E-10</v>
      </c>
      <c r="E159" s="7">
        <f t="shared" si="42"/>
        <v>0.99999999910772175</v>
      </c>
      <c r="F159">
        <f t="shared" si="43"/>
        <v>8.9227825128546101E-10</v>
      </c>
      <c r="H159" s="1">
        <f t="shared" si="44"/>
        <v>5.588969891421917E-14</v>
      </c>
      <c r="I159" s="33">
        <f t="shared" si="45"/>
        <v>0.99653891687773766</v>
      </c>
      <c r="J159" s="1">
        <f t="shared" si="46"/>
        <v>3.4610831222623428E-3</v>
      </c>
    </row>
    <row r="160" spans="1:10" x14ac:dyDescent="0.25">
      <c r="A160">
        <f t="shared" si="38"/>
        <v>151</v>
      </c>
      <c r="B160">
        <f t="shared" si="39"/>
        <v>0.35076604054229288</v>
      </c>
      <c r="C160">
        <f t="shared" si="40"/>
        <v>21.186268848754491</v>
      </c>
      <c r="D160">
        <f t="shared" si="41"/>
        <v>2.2076889673683048E-10</v>
      </c>
      <c r="E160" s="7">
        <f t="shared" si="42"/>
        <v>0.99999999937060924</v>
      </c>
      <c r="F160">
        <f t="shared" si="43"/>
        <v>6.2939076173051944E-10</v>
      </c>
      <c r="H160" s="1">
        <f t="shared" si="44"/>
        <v>3.4201631603926834E-14</v>
      </c>
      <c r="I160" s="33">
        <f t="shared" si="45"/>
        <v>0.99653891687777185</v>
      </c>
      <c r="J160" s="1">
        <f t="shared" si="46"/>
        <v>3.461083122228148E-3</v>
      </c>
    </row>
    <row r="161" spans="1:10" x14ac:dyDescent="0.25">
      <c r="A161">
        <f t="shared" si="38"/>
        <v>152</v>
      </c>
      <c r="B161">
        <f t="shared" si="39"/>
        <v>0.35425623398217654</v>
      </c>
      <c r="C161">
        <f t="shared" si="40"/>
        <v>21.538779026116327</v>
      </c>
      <c r="D161">
        <f t="shared" si="41"/>
        <v>1.5672728973408908E-10</v>
      </c>
      <c r="E161" s="7">
        <f t="shared" si="42"/>
        <v>0.99999999955758778</v>
      </c>
      <c r="F161">
        <f t="shared" si="43"/>
        <v>4.4241221797136632E-10</v>
      </c>
      <c r="H161" s="1">
        <f t="shared" si="44"/>
        <v>2.0836831598328415E-14</v>
      </c>
      <c r="I161" s="33">
        <f t="shared" si="45"/>
        <v>0.99653891687779272</v>
      </c>
      <c r="J161" s="1">
        <f t="shared" si="46"/>
        <v>3.4610831222072758E-3</v>
      </c>
    </row>
    <row r="162" spans="1:10" x14ac:dyDescent="0.25">
      <c r="A162">
        <f t="shared" si="38"/>
        <v>153</v>
      </c>
      <c r="B162">
        <f t="shared" si="39"/>
        <v>0.35775792728763439</v>
      </c>
      <c r="C162">
        <f t="shared" si="40"/>
        <v>21.894785150003223</v>
      </c>
      <c r="D162">
        <f t="shared" si="41"/>
        <v>1.1086766289451391E-10</v>
      </c>
      <c r="E162" s="7">
        <f t="shared" si="42"/>
        <v>0.99999999969010422</v>
      </c>
      <c r="F162">
        <f t="shared" si="43"/>
        <v>3.0989577570750271E-10</v>
      </c>
      <c r="H162" s="1">
        <f t="shared" si="44"/>
        <v>1.263823251545236E-14</v>
      </c>
      <c r="I162" s="33">
        <f t="shared" si="45"/>
        <v>0.99653891687780538</v>
      </c>
      <c r="J162" s="1">
        <f t="shared" si="46"/>
        <v>3.4610831221946192E-3</v>
      </c>
    </row>
    <row r="163" spans="1:10" x14ac:dyDescent="0.25">
      <c r="A163">
        <f t="shared" si="38"/>
        <v>154</v>
      </c>
      <c r="B163">
        <f t="shared" si="39"/>
        <v>0.36127108281539444</v>
      </c>
      <c r="C163">
        <f t="shared" si="40"/>
        <v>22.254298701428269</v>
      </c>
      <c r="D163">
        <f t="shared" si="41"/>
        <v>7.8147317712103147E-11</v>
      </c>
      <c r="E163" s="7">
        <f t="shared" si="42"/>
        <v>0.99999999978368792</v>
      </c>
      <c r="F163">
        <f t="shared" si="43"/>
        <v>2.1631207935968177E-10</v>
      </c>
      <c r="H163" s="1">
        <f t="shared" si="44"/>
        <v>7.6315157139680632E-15</v>
      </c>
      <c r="I163" s="33">
        <f t="shared" si="45"/>
        <v>0.99653891687781304</v>
      </c>
      <c r="J163" s="1">
        <f t="shared" si="46"/>
        <v>3.4610831221869587E-3</v>
      </c>
    </row>
    <row r="164" spans="1:10" x14ac:dyDescent="0.25">
      <c r="A164">
        <f t="shared" si="38"/>
        <v>155</v>
      </c>
      <c r="B164">
        <f t="shared" si="39"/>
        <v>0.36479566328944263</v>
      </c>
      <c r="C164">
        <f t="shared" si="40"/>
        <v>22.617331123945434</v>
      </c>
      <c r="D164">
        <f t="shared" si="41"/>
        <v>5.4886756132863015E-11</v>
      </c>
      <c r="E164" s="7">
        <f t="shared" si="42"/>
        <v>0.99999999984954113</v>
      </c>
      <c r="F164">
        <f t="shared" si="43"/>
        <v>1.5045886758713323E-10</v>
      </c>
      <c r="H164" s="1">
        <f t="shared" si="44"/>
        <v>4.5878062295140812E-15</v>
      </c>
      <c r="I164" s="33">
        <f t="shared" si="45"/>
        <v>0.99653891687781759</v>
      </c>
      <c r="J164" s="1">
        <f t="shared" si="46"/>
        <v>3.4610831221824068E-3</v>
      </c>
    </row>
    <row r="165" spans="1:10" x14ac:dyDescent="0.25">
      <c r="A165">
        <f t="shared" si="38"/>
        <v>156</v>
      </c>
      <c r="B165">
        <f t="shared" si="39"/>
        <v>0.3683316317950921</v>
      </c>
      <c r="C165">
        <f t="shared" si="40"/>
        <v>22.983893824013748</v>
      </c>
      <c r="D165">
        <f t="shared" si="41"/>
        <v>3.8411454855739106E-11</v>
      </c>
      <c r="E165" s="7">
        <f t="shared" si="42"/>
        <v>0.99999999989571497</v>
      </c>
      <c r="F165">
        <f t="shared" si="43"/>
        <v>1.0428502505988035E-10</v>
      </c>
      <c r="H165" s="1">
        <f t="shared" si="44"/>
        <v>2.7458014689239928E-15</v>
      </c>
      <c r="I165" s="33">
        <f t="shared" si="45"/>
        <v>0.99653891687782037</v>
      </c>
      <c r="J165" s="1">
        <f t="shared" si="46"/>
        <v>3.4610831221796312E-3</v>
      </c>
    </row>
    <row r="166" spans="1:10" x14ac:dyDescent="0.25">
      <c r="A166">
        <f t="shared" si="38"/>
        <v>157</v>
      </c>
      <c r="B166">
        <f t="shared" si="39"/>
        <v>0.37187895177318259</v>
      </c>
      <c r="C166">
        <f t="shared" si="40"/>
        <v>23.353998171355869</v>
      </c>
      <c r="D166">
        <f t="shared" si="41"/>
        <v>2.6784840338251823E-11</v>
      </c>
      <c r="E166" s="7">
        <f t="shared" si="42"/>
        <v>0.99999999992797428</v>
      </c>
      <c r="F166">
        <f t="shared" si="43"/>
        <v>7.2025718722557031E-11</v>
      </c>
      <c r="H166" s="1">
        <f t="shared" si="44"/>
        <v>1.6360742206223198E-15</v>
      </c>
      <c r="I166" s="33">
        <f t="shared" si="45"/>
        <v>0.99653891687782203</v>
      </c>
      <c r="J166" s="1">
        <f t="shared" si="46"/>
        <v>3.4610831221779659E-3</v>
      </c>
    </row>
    <row r="167" spans="1:10" x14ac:dyDescent="0.25">
      <c r="A167">
        <f t="shared" si="38"/>
        <v>158</v>
      </c>
      <c r="B167">
        <f t="shared" si="39"/>
        <v>0.37543758701440966</v>
      </c>
      <c r="C167">
        <f t="shared" si="40"/>
        <v>23.727655499310671</v>
      </c>
      <c r="D167">
        <f t="shared" si="41"/>
        <v>1.8610065346523646E-11</v>
      </c>
      <c r="E167" s="7">
        <f t="shared" si="42"/>
        <v>0.99999999995043098</v>
      </c>
      <c r="F167">
        <f t="shared" si="43"/>
        <v>4.9569015558859064E-11</v>
      </c>
      <c r="H167" s="1">
        <f t="shared" si="44"/>
        <v>9.705248781510865E-16</v>
      </c>
      <c r="I167" s="33">
        <f t="shared" si="45"/>
        <v>0.99653891687782303</v>
      </c>
      <c r="J167" s="1">
        <f t="shared" si="46"/>
        <v>3.4610831221769667E-3</v>
      </c>
    </row>
    <row r="168" spans="1:10" x14ac:dyDescent="0.25">
      <c r="A168">
        <f t="shared" si="38"/>
        <v>159</v>
      </c>
      <c r="B168">
        <f t="shared" si="39"/>
        <v>0.37900750165377856</v>
      </c>
      <c r="C168">
        <f t="shared" si="40"/>
        <v>24.104877105180304</v>
      </c>
      <c r="D168">
        <f t="shared" si="41"/>
        <v>1.2883465305324061E-11</v>
      </c>
      <c r="E168" s="7">
        <f t="shared" si="42"/>
        <v>0.99999999996600741</v>
      </c>
      <c r="F168">
        <f t="shared" si="43"/>
        <v>3.3992586523368118E-11</v>
      </c>
      <c r="H168" s="1">
        <f t="shared" si="44"/>
        <v>5.7316563747798437E-16</v>
      </c>
      <c r="I168" s="33">
        <f t="shared" si="45"/>
        <v>0.99653891687782359</v>
      </c>
      <c r="J168" s="1">
        <f t="shared" si="46"/>
        <v>3.4610831221764116E-3</v>
      </c>
    </row>
    <row r="169" spans="1:10" x14ac:dyDescent="0.25">
      <c r="A169">
        <f t="shared" si="38"/>
        <v>160</v>
      </c>
      <c r="B169">
        <f t="shared" si="39"/>
        <v>0.38258866016518533</v>
      </c>
      <c r="C169">
        <f t="shared" si="40"/>
        <v>24.485674250571851</v>
      </c>
      <c r="D169">
        <f t="shared" si="41"/>
        <v>8.8866664709891968E-12</v>
      </c>
      <c r="E169" s="7">
        <f t="shared" si="42"/>
        <v>0.99999999997677225</v>
      </c>
      <c r="F169">
        <f t="shared" si="43"/>
        <v>2.3227753054300138E-11</v>
      </c>
      <c r="H169" s="1">
        <f t="shared" si="44"/>
        <v>3.3699497190517001E-16</v>
      </c>
      <c r="I169" s="33">
        <f t="shared" si="45"/>
        <v>0.99653891687782392</v>
      </c>
      <c r="J169" s="1">
        <f t="shared" si="46"/>
        <v>3.4610831221760785E-3</v>
      </c>
    </row>
    <row r="170" spans="1:10" x14ac:dyDescent="0.25">
      <c r="A170">
        <f t="shared" si="38"/>
        <v>161</v>
      </c>
      <c r="B170">
        <f t="shared" si="39"/>
        <v>0.38618102735611098</v>
      </c>
      <c r="C170">
        <f t="shared" si="40"/>
        <v>24.870058161733539</v>
      </c>
      <c r="D170">
        <f t="shared" si="41"/>
        <v>6.1074779725942746E-12</v>
      </c>
      <c r="E170" s="7">
        <f t="shared" si="42"/>
        <v>0.99999999998418498</v>
      </c>
      <c r="F170">
        <f t="shared" si="43"/>
        <v>1.5815015963482892E-11</v>
      </c>
      <c r="H170" s="1">
        <f t="shared" si="44"/>
        <v>1.9725885088540297E-16</v>
      </c>
      <c r="I170" s="33">
        <f t="shared" si="45"/>
        <v>0.99653891687782414</v>
      </c>
      <c r="J170" s="1">
        <f t="shared" si="46"/>
        <v>3.4610831221758565E-3</v>
      </c>
    </row>
    <row r="171" spans="1:10" x14ac:dyDescent="0.25">
      <c r="A171">
        <f t="shared" si="38"/>
        <v>162</v>
      </c>
      <c r="B171">
        <f t="shared" si="39"/>
        <v>0.3897845683624323</v>
      </c>
      <c r="C171">
        <f t="shared" si="40"/>
        <v>25.258040029885617</v>
      </c>
      <c r="D171">
        <f t="shared" si="41"/>
        <v>4.18212715037719E-12</v>
      </c>
      <c r="E171" s="7">
        <f t="shared" si="42"/>
        <v>0.99999999998927069</v>
      </c>
      <c r="F171">
        <f t="shared" si="43"/>
        <v>1.0729306332279975E-11</v>
      </c>
      <c r="H171" s="1">
        <f t="shared" si="44"/>
        <v>1.1495275360555826E-16</v>
      </c>
      <c r="I171" s="33">
        <f t="shared" si="45"/>
        <v>0.99653891687782425</v>
      </c>
      <c r="J171" s="1">
        <f t="shared" si="46"/>
        <v>3.4610831221757454E-3</v>
      </c>
    </row>
    <row r="172" spans="1:10" x14ac:dyDescent="0.25">
      <c r="A172">
        <f t="shared" si="38"/>
        <v>163</v>
      </c>
      <c r="B172">
        <f t="shared" si="39"/>
        <v>0.39339924864334952</v>
      </c>
      <c r="C172">
        <f t="shared" si="40"/>
        <v>25.64963101154639</v>
      </c>
      <c r="D172">
        <f t="shared" si="41"/>
        <v>2.853253212751391E-12</v>
      </c>
      <c r="E172" s="7">
        <f t="shared" si="42"/>
        <v>0.99999999999274714</v>
      </c>
      <c r="F172">
        <f t="shared" si="43"/>
        <v>7.2528649752712226E-12</v>
      </c>
      <c r="H172" s="1">
        <f t="shared" si="44"/>
        <v>6.6691741982242854E-17</v>
      </c>
      <c r="I172" s="33">
        <f t="shared" si="45"/>
        <v>0.99653891687782437</v>
      </c>
      <c r="J172" s="1">
        <f t="shared" si="46"/>
        <v>3.4610831221756344E-3</v>
      </c>
    </row>
    <row r="173" spans="1:10" x14ac:dyDescent="0.25">
      <c r="A173">
        <f t="shared" si="38"/>
        <v>164</v>
      </c>
      <c r="B173">
        <f t="shared" si="39"/>
        <v>0.39702503397641614</v>
      </c>
      <c r="C173">
        <f t="shared" si="40"/>
        <v>26.044842228852886</v>
      </c>
      <c r="D173">
        <f t="shared" si="41"/>
        <v>1.9394859130163218E-12</v>
      </c>
      <c r="E173" s="7">
        <f t="shared" si="42"/>
        <v>0.99999999999511491</v>
      </c>
      <c r="F173">
        <f t="shared" si="43"/>
        <v>4.8850923306531513E-12</v>
      </c>
      <c r="H173" s="1">
        <f t="shared" si="44"/>
        <v>3.852073329993518E-17</v>
      </c>
      <c r="I173" s="33">
        <f t="shared" si="45"/>
        <v>0.99653891687782437</v>
      </c>
      <c r="J173" s="1">
        <f t="shared" si="46"/>
        <v>3.4610831221756344E-3</v>
      </c>
    </row>
    <row r="174" spans="1:10" x14ac:dyDescent="0.25">
      <c r="A174">
        <f t="shared" si="38"/>
        <v>165</v>
      </c>
      <c r="B174">
        <f t="shared" si="39"/>
        <v>0.4006618904526798</v>
      </c>
      <c r="C174">
        <f t="shared" si="40"/>
        <v>26.44368476987686</v>
      </c>
      <c r="D174">
        <f t="shared" si="41"/>
        <v>1.3135047845833807E-12</v>
      </c>
      <c r="E174" s="7">
        <f t="shared" si="42"/>
        <v>0.99999999999672162</v>
      </c>
      <c r="F174">
        <f t="shared" si="43"/>
        <v>3.2783775694156247E-12</v>
      </c>
      <c r="H174" s="1">
        <f t="shared" si="44"/>
        <v>2.215066826211159E-17</v>
      </c>
      <c r="I174" s="33">
        <f t="shared" si="45"/>
        <v>0.99653891687782437</v>
      </c>
      <c r="J174" s="1">
        <f t="shared" si="46"/>
        <v>3.4610831221756344E-3</v>
      </c>
    </row>
    <row r="175" spans="1:10" x14ac:dyDescent="0.25">
      <c r="A175">
        <f t="shared" si="38"/>
        <v>166</v>
      </c>
      <c r="B175">
        <f t="shared" si="39"/>
        <v>0.40430978447192606</v>
      </c>
      <c r="C175">
        <f t="shared" si="40"/>
        <v>26.846169688935856</v>
      </c>
      <c r="D175">
        <f t="shared" si="41"/>
        <v>8.8627989063160571E-13</v>
      </c>
      <c r="E175" s="7">
        <f t="shared" si="42"/>
        <v>0.99999999999780786</v>
      </c>
      <c r="F175">
        <f t="shared" si="43"/>
        <v>2.1921353621223716E-12</v>
      </c>
      <c r="H175" s="1">
        <f t="shared" si="44"/>
        <v>1.2680866260004844E-17</v>
      </c>
      <c r="I175" s="33">
        <f t="shared" si="45"/>
        <v>0.99653891687782437</v>
      </c>
      <c r="J175" s="1">
        <f t="shared" si="46"/>
        <v>3.4610831221756344E-3</v>
      </c>
    </row>
    <row r="176" spans="1:10" x14ac:dyDescent="0.25">
      <c r="A176">
        <f t="shared" si="38"/>
        <v>167</v>
      </c>
      <c r="B176">
        <f t="shared" si="39"/>
        <v>0.40796868273801912</v>
      </c>
      <c r="C176">
        <f t="shared" si="40"/>
        <v>27.252308006899664</v>
      </c>
      <c r="D176">
        <f t="shared" si="41"/>
        <v>5.9579909570305282E-13</v>
      </c>
      <c r="E176" s="7">
        <f t="shared" si="42"/>
        <v>0.99999999999853961</v>
      </c>
      <c r="F176">
        <f t="shared" si="43"/>
        <v>1.4603873665919309E-12</v>
      </c>
      <c r="H176" s="1">
        <f t="shared" si="44"/>
        <v>7.227378739362685E-18</v>
      </c>
      <c r="I176" s="33">
        <f t="shared" si="45"/>
        <v>0.99653891687782437</v>
      </c>
      <c r="J176" s="1">
        <f t="shared" si="46"/>
        <v>3.4610831221756344E-3</v>
      </c>
    </row>
    <row r="177" spans="1:10" x14ac:dyDescent="0.25">
      <c r="A177">
        <f t="shared" si="38"/>
        <v>168</v>
      </c>
      <c r="B177">
        <f t="shared" si="39"/>
        <v>0.41163855225434576</v>
      </c>
      <c r="C177">
        <f t="shared" si="40"/>
        <v>27.662110711492033</v>
      </c>
      <c r="D177">
        <f t="shared" si="41"/>
        <v>3.9903776773165697E-13</v>
      </c>
      <c r="E177" s="7">
        <f t="shared" si="42"/>
        <v>0.99999999999903066</v>
      </c>
      <c r="F177">
        <f t="shared" si="43"/>
        <v>9.6933572280022418E-13</v>
      </c>
      <c r="H177" s="1">
        <f t="shared" si="44"/>
        <v>4.1009314303056554E-18</v>
      </c>
      <c r="I177" s="33">
        <f t="shared" si="45"/>
        <v>0.99653891687782437</v>
      </c>
      <c r="J177" s="1">
        <f t="shared" si="46"/>
        <v>3.4610831221756344E-3</v>
      </c>
    </row>
    <row r="178" spans="1:10" x14ac:dyDescent="0.25">
      <c r="A178">
        <f t="shared" si="38"/>
        <v>169</v>
      </c>
      <c r="B178">
        <f t="shared" si="39"/>
        <v>0.41531936031934974</v>
      </c>
      <c r="C178">
        <f t="shared" si="40"/>
        <v>28.075588757588019</v>
      </c>
      <c r="D178">
        <f t="shared" si="41"/>
        <v>2.6626182403616733E-13</v>
      </c>
      <c r="E178" s="7">
        <f t="shared" si="42"/>
        <v>0.99999999999935885</v>
      </c>
      <c r="F178">
        <f t="shared" si="43"/>
        <v>6.411537967210279E-13</v>
      </c>
      <c r="H178" s="1">
        <f t="shared" si="44"/>
        <v>2.3166157460085453E-18</v>
      </c>
      <c r="I178" s="33">
        <f t="shared" si="45"/>
        <v>0.99653891687782437</v>
      </c>
      <c r="J178" s="1">
        <f t="shared" si="46"/>
        <v>3.4610831221756344E-3</v>
      </c>
    </row>
    <row r="179" spans="1:10" x14ac:dyDescent="0.25">
      <c r="A179">
        <f t="shared" si="38"/>
        <v>170</v>
      </c>
      <c r="B179">
        <f t="shared" si="39"/>
        <v>0.41901107452215952</v>
      </c>
      <c r="C179">
        <f t="shared" si="40"/>
        <v>28.492753067506829</v>
      </c>
      <c r="D179">
        <f t="shared" si="41"/>
        <v>1.7700277294995595E-13</v>
      </c>
      <c r="E179" s="7">
        <f t="shared" si="42"/>
        <v>0.99999999999957756</v>
      </c>
      <c r="F179">
        <f t="shared" si="43"/>
        <v>4.2243986086987206E-13</v>
      </c>
      <c r="H179" s="1">
        <f t="shared" si="44"/>
        <v>1.3028526552330274E-18</v>
      </c>
      <c r="I179" s="33">
        <f t="shared" si="45"/>
        <v>0.99653891687782437</v>
      </c>
      <c r="J179" s="1">
        <f t="shared" si="46"/>
        <v>3.4610831221756344E-3</v>
      </c>
    </row>
    <row r="180" spans="1:10" x14ac:dyDescent="0.25">
      <c r="A180">
        <f t="shared" si="38"/>
        <v>171</v>
      </c>
      <c r="B180">
        <f t="shared" si="39"/>
        <v>0.42271366273830918</v>
      </c>
      <c r="C180">
        <f t="shared" si="40"/>
        <v>28.913614531300308</v>
      </c>
      <c r="D180">
        <f t="shared" si="41"/>
        <v>1.1722575601512591E-13</v>
      </c>
      <c r="E180" s="7">
        <f t="shared" si="42"/>
        <v>0.99999999999972267</v>
      </c>
      <c r="F180">
        <f t="shared" si="43"/>
        <v>2.773337115513641E-13</v>
      </c>
      <c r="H180" s="1">
        <f t="shared" si="44"/>
        <v>7.2946826539865774E-19</v>
      </c>
      <c r="I180" s="33">
        <f t="shared" si="45"/>
        <v>0.99653891687782437</v>
      </c>
      <c r="J180" s="1">
        <f t="shared" si="46"/>
        <v>3.4610831221756344E-3</v>
      </c>
    </row>
    <row r="181" spans="1:10" x14ac:dyDescent="0.25">
      <c r="A181">
        <f t="shared" si="38"/>
        <v>172</v>
      </c>
      <c r="B181">
        <f t="shared" si="39"/>
        <v>0.42642709312554317</v>
      </c>
      <c r="C181">
        <f t="shared" si="40"/>
        <v>29.338184007037377</v>
      </c>
      <c r="D181">
        <f t="shared" si="41"/>
        <v>7.7345199957243764E-14</v>
      </c>
      <c r="E181" s="7">
        <f t="shared" si="42"/>
        <v>0.99999999999981859</v>
      </c>
      <c r="F181">
        <f t="shared" si="43"/>
        <v>1.8141044222375058E-13</v>
      </c>
      <c r="H181" s="1">
        <f t="shared" si="44"/>
        <v>4.0661866138844629E-19</v>
      </c>
      <c r="I181" s="33">
        <f t="shared" si="45"/>
        <v>0.99653891687782437</v>
      </c>
      <c r="J181" s="1">
        <f t="shared" si="46"/>
        <v>3.4610831221756344E-3</v>
      </c>
    </row>
    <row r="182" spans="1:10" x14ac:dyDescent="0.25">
      <c r="A182">
        <f t="shared" si="38"/>
        <v>173</v>
      </c>
      <c r="B182">
        <f t="shared" si="39"/>
        <v>0.43015133411971118</v>
      </c>
      <c r="C182">
        <f t="shared" si="40"/>
        <v>29.766472321083999</v>
      </c>
      <c r="D182">
        <f t="shared" si="41"/>
        <v>5.0840123801036201E-14</v>
      </c>
      <c r="E182" s="7">
        <f t="shared" si="42"/>
        <v>0.99999999999988176</v>
      </c>
      <c r="F182">
        <f t="shared" si="43"/>
        <v>1.1823875212257917E-13</v>
      </c>
      <c r="H182" s="1">
        <f t="shared" si="44"/>
        <v>2.25651389279116E-19</v>
      </c>
      <c r="I182" s="33">
        <f t="shared" si="45"/>
        <v>0.99653891687782437</v>
      </c>
      <c r="J182" s="1">
        <f t="shared" si="46"/>
        <v>3.4610831221756344E-3</v>
      </c>
    </row>
    <row r="183" spans="1:10" x14ac:dyDescent="0.25">
      <c r="A183">
        <f t="shared" si="38"/>
        <v>174</v>
      </c>
      <c r="B183">
        <f t="shared" si="39"/>
        <v>0.43388635443073897</v>
      </c>
      <c r="C183">
        <f t="shared" si="40"/>
        <v>30.19849026837942</v>
      </c>
      <c r="D183">
        <f t="shared" si="41"/>
        <v>3.3291878928036245E-14</v>
      </c>
      <c r="E183" s="7">
        <f t="shared" si="42"/>
        <v>0.99999999999992328</v>
      </c>
      <c r="F183">
        <f t="shared" si="43"/>
        <v>7.6716411001598317E-14</v>
      </c>
      <c r="H183" s="1">
        <f t="shared" si="44"/>
        <v>1.2466901248745348E-19</v>
      </c>
      <c r="I183" s="33">
        <f t="shared" si="45"/>
        <v>0.99653891687782437</v>
      </c>
      <c r="J183" s="1">
        <f t="shared" si="46"/>
        <v>3.4610831221756344E-3</v>
      </c>
    </row>
    <row r="184" spans="1:10" x14ac:dyDescent="0.25">
      <c r="A184">
        <f t="shared" si="38"/>
        <v>175</v>
      </c>
      <c r="B184">
        <f t="shared" si="39"/>
        <v>0.43763212303868848</v>
      </c>
      <c r="C184">
        <f t="shared" si="40"/>
        <v>30.634248612708149</v>
      </c>
      <c r="D184">
        <f t="shared" si="41"/>
        <v>2.1718211733047805E-14</v>
      </c>
      <c r="E184" s="7">
        <f t="shared" si="42"/>
        <v>0.99999999999995037</v>
      </c>
      <c r="F184">
        <f t="shared" si="43"/>
        <v>4.9626969200744497E-14</v>
      </c>
      <c r="H184" s="1">
        <f t="shared" si="44"/>
        <v>6.8572317831685081E-20</v>
      </c>
      <c r="I184" s="33">
        <f t="shared" si="45"/>
        <v>0.99653891687782437</v>
      </c>
      <c r="J184" s="1">
        <f t="shared" si="46"/>
        <v>3.4610831221756344E-3</v>
      </c>
    </row>
    <row r="185" spans="1:10" x14ac:dyDescent="0.25">
      <c r="A185">
        <f t="shared" si="38"/>
        <v>176</v>
      </c>
      <c r="B185">
        <f t="shared" si="39"/>
        <v>0.44138860918989065</v>
      </c>
      <c r="C185">
        <f t="shared" si="40"/>
        <v>31.073758086968287</v>
      </c>
      <c r="D185">
        <f t="shared" si="41"/>
        <v>1.411430350756878E-14</v>
      </c>
      <c r="E185" s="7">
        <f t="shared" si="42"/>
        <v>0.99999999999996803</v>
      </c>
      <c r="F185">
        <f t="shared" si="43"/>
        <v>3.1974423109204508E-14</v>
      </c>
      <c r="H185" s="1">
        <f t="shared" si="44"/>
        <v>3.754991357180144E-20</v>
      </c>
      <c r="I185" s="33">
        <f t="shared" si="45"/>
        <v>0.99653891687782437</v>
      </c>
      <c r="J185" s="1">
        <f t="shared" si="46"/>
        <v>3.4610831221756344E-3</v>
      </c>
    </row>
    <row r="186" spans="1:10" x14ac:dyDescent="0.25">
      <c r="A186">
        <f t="shared" si="38"/>
        <v>177</v>
      </c>
      <c r="B186">
        <f t="shared" si="39"/>
        <v>0.44515578239316012</v>
      </c>
      <c r="C186">
        <f t="shared" si="40"/>
        <v>31.517029393435756</v>
      </c>
      <c r="D186">
        <f t="shared" si="41"/>
        <v>9.1377667377116904E-15</v>
      </c>
      <c r="E186" s="7">
        <f t="shared" si="42"/>
        <v>0.99999999999997946</v>
      </c>
      <c r="F186">
        <f t="shared" si="43"/>
        <v>2.0539125955565396E-14</v>
      </c>
      <c r="H186" s="1">
        <f t="shared" si="44"/>
        <v>2.0470990481083088E-20</v>
      </c>
      <c r="I186" s="33">
        <f t="shared" si="45"/>
        <v>0.99653891687782437</v>
      </c>
      <c r="J186" s="1">
        <f t="shared" si="46"/>
        <v>3.4610831221756344E-3</v>
      </c>
    </row>
    <row r="187" spans="1:10" x14ac:dyDescent="0.25">
      <c r="A187">
        <f t="shared" si="38"/>
        <v>178</v>
      </c>
      <c r="B187">
        <f t="shared" si="39"/>
        <v>0.44893361241608154</v>
      </c>
      <c r="C187">
        <f t="shared" si="40"/>
        <v>31.964073204025002</v>
      </c>
      <c r="D187">
        <f t="shared" si="41"/>
        <v>5.8933401910452222E-15</v>
      </c>
      <c r="E187" s="7">
        <f t="shared" si="42"/>
        <v>0.9999999999999869</v>
      </c>
      <c r="F187">
        <f t="shared" si="43"/>
        <v>1.3100631690576847E-14</v>
      </c>
      <c r="H187" s="1">
        <f t="shared" si="44"/>
        <v>1.1110627136158144E-20</v>
      </c>
      <c r="I187" s="33">
        <f t="shared" si="45"/>
        <v>0.99653891687782437</v>
      </c>
      <c r="J187" s="1">
        <f t="shared" si="46"/>
        <v>3.4610831221756344E-3</v>
      </c>
    </row>
    <row r="188" spans="1:10" x14ac:dyDescent="0.25">
      <c r="A188">
        <f t="shared" si="38"/>
        <v>179</v>
      </c>
      <c r="B188">
        <f t="shared" si="39"/>
        <v>0.45272206928136766</v>
      </c>
      <c r="C188">
        <f t="shared" si="40"/>
        <v>32.414900160545919</v>
      </c>
      <c r="D188">
        <f t="shared" si="41"/>
        <v>3.7863381283508676E-15</v>
      </c>
      <c r="E188" s="7">
        <f t="shared" si="42"/>
        <v>0.99999999999999167</v>
      </c>
      <c r="F188">
        <f t="shared" si="43"/>
        <v>8.3266726846886741E-15</v>
      </c>
      <c r="H188" s="1">
        <f t="shared" si="44"/>
        <v>6.0035494541468251E-21</v>
      </c>
      <c r="I188" s="33">
        <f t="shared" si="45"/>
        <v>0.99653891687782437</v>
      </c>
      <c r="J188" s="1">
        <f t="shared" si="46"/>
        <v>3.4610831221756344E-3</v>
      </c>
    </row>
    <row r="189" spans="1:10" x14ac:dyDescent="0.25">
      <c r="A189">
        <f t="shared" si="38"/>
        <v>180</v>
      </c>
      <c r="B189">
        <f t="shared" si="39"/>
        <v>0.45652112326329447</v>
      </c>
      <c r="C189">
        <f t="shared" si="40"/>
        <v>32.869520874957189</v>
      </c>
      <c r="D189">
        <f t="shared" si="41"/>
        <v>2.4233120305513632E-15</v>
      </c>
      <c r="E189" s="7">
        <f t="shared" si="42"/>
        <v>0.99999999999999467</v>
      </c>
      <c r="F189">
        <f t="shared" si="43"/>
        <v>5.3290705182007514E-15</v>
      </c>
      <c r="H189" s="1">
        <f t="shared" si="44"/>
        <v>3.2295901660640434E-21</v>
      </c>
      <c r="I189" s="33">
        <f t="shared" si="45"/>
        <v>0.99653891687782437</v>
      </c>
      <c r="J189" s="1">
        <f t="shared" si="46"/>
        <v>3.4610831221756344E-3</v>
      </c>
    </row>
    <row r="190" spans="1:10" x14ac:dyDescent="0.25">
      <c r="A190">
        <f t="shared" si="38"/>
        <v>181</v>
      </c>
      <c r="B190">
        <f t="shared" si="39"/>
        <v>0.46033074488420062</v>
      </c>
      <c r="C190">
        <f t="shared" si="40"/>
        <v>33.327945929616106</v>
      </c>
      <c r="D190">
        <f t="shared" si="41"/>
        <v>1.5449946198549465E-15</v>
      </c>
      <c r="E190" s="7">
        <f t="shared" si="42"/>
        <v>0.99999999999999667</v>
      </c>
      <c r="F190">
        <f t="shared" si="43"/>
        <v>3.3306690738754696E-15</v>
      </c>
      <c r="H190" s="1">
        <f t="shared" si="44"/>
        <v>1.7296432558837933E-21</v>
      </c>
      <c r="I190" s="33">
        <f t="shared" si="45"/>
        <v>0.99653891687782437</v>
      </c>
      <c r="J190" s="1">
        <f t="shared" si="46"/>
        <v>3.4610831221756344E-3</v>
      </c>
    </row>
    <row r="191" spans="1:10" x14ac:dyDescent="0.25">
      <c r="A191">
        <f t="shared" si="38"/>
        <v>182</v>
      </c>
      <c r="B191">
        <f t="shared" si="39"/>
        <v>0.46415090491105626</v>
      </c>
      <c r="C191">
        <f t="shared" si="40"/>
        <v>33.790185877524891</v>
      </c>
      <c r="D191">
        <f t="shared" si="41"/>
        <v>9.8122348084299112E-16</v>
      </c>
      <c r="E191" s="7">
        <f t="shared" si="42"/>
        <v>0.99999999999999789</v>
      </c>
      <c r="F191">
        <f t="shared" si="43"/>
        <v>2.1094237467877974E-15</v>
      </c>
      <c r="H191" s="1">
        <f t="shared" si="44"/>
        <v>9.2222196955527433E-22</v>
      </c>
      <c r="I191" s="33">
        <f t="shared" si="45"/>
        <v>0.99653891687782437</v>
      </c>
      <c r="J191" s="1">
        <f t="shared" si="46"/>
        <v>3.4610831221756344E-3</v>
      </c>
    </row>
    <row r="192" spans="1:10" x14ac:dyDescent="0.25">
      <c r="A192">
        <f t="shared" si="38"/>
        <v>183</v>
      </c>
      <c r="B192">
        <f t="shared" si="39"/>
        <v>0.46798157435209942</v>
      </c>
      <c r="C192">
        <f t="shared" si="40"/>
        <v>34.256251242573626</v>
      </c>
      <c r="D192">
        <f t="shared" si="41"/>
        <v>6.2076592371355933E-16</v>
      </c>
      <c r="E192" s="7">
        <f t="shared" si="42"/>
        <v>0.99999999999999867</v>
      </c>
      <c r="F192">
        <f t="shared" si="43"/>
        <v>0</v>
      </c>
      <c r="H192" s="1">
        <f t="shared" si="44"/>
        <v>4.8953550118504205E-22</v>
      </c>
      <c r="I192" s="33">
        <f t="shared" si="45"/>
        <v>0.99653891687782437</v>
      </c>
      <c r="J192" s="1">
        <f t="shared" si="46"/>
        <v>3.4610831221756344E-3</v>
      </c>
    </row>
    <row r="193" spans="1:10" x14ac:dyDescent="0.25">
      <c r="A193">
        <f t="shared" si="38"/>
        <v>184</v>
      </c>
      <c r="B193">
        <f t="shared" si="39"/>
        <v>0.47182272445353224</v>
      </c>
      <c r="C193">
        <f t="shared" si="40"/>
        <v>34.726152519779951</v>
      </c>
      <c r="D193">
        <f t="shared" si="41"/>
        <v>3.9120323454161594E-16</v>
      </c>
      <c r="E193" s="7">
        <f t="shared" si="42"/>
        <v>0.99999999999999922</v>
      </c>
      <c r="F193">
        <f t="shared" si="43"/>
        <v>0</v>
      </c>
      <c r="H193" s="1">
        <f t="shared" si="44"/>
        <v>2.587037494645533E-22</v>
      </c>
      <c r="I193" s="33">
        <f t="shared" si="45"/>
        <v>0.99653891687782437</v>
      </c>
      <c r="J193" s="1">
        <f t="shared" si="46"/>
        <v>3.4610831221756344E-3</v>
      </c>
    </row>
    <row r="194" spans="1:10" x14ac:dyDescent="0.25">
      <c r="A194">
        <f t="shared" si="38"/>
        <v>185</v>
      </c>
      <c r="B194">
        <f t="shared" si="39"/>
        <v>0.47567432669628673</v>
      </c>
      <c r="C194">
        <f t="shared" si="40"/>
        <v>35.199900175525229</v>
      </c>
      <c r="D194">
        <f t="shared" si="41"/>
        <v>2.4557678098510458E-16</v>
      </c>
      <c r="E194" s="7">
        <f t="shared" si="42"/>
        <v>0.99999999999999944</v>
      </c>
      <c r="F194">
        <f t="shared" si="43"/>
        <v>0</v>
      </c>
      <c r="H194" s="1">
        <f t="shared" si="44"/>
        <v>1.361103203503809E-22</v>
      </c>
      <c r="I194" s="33">
        <f t="shared" si="45"/>
        <v>0.99653891687782437</v>
      </c>
      <c r="J194" s="1">
        <f t="shared" si="46"/>
        <v>3.4610831221756344E-3</v>
      </c>
    </row>
    <row r="195" spans="1:10" x14ac:dyDescent="0.25">
      <c r="A195">
        <f t="shared" si="38"/>
        <v>186</v>
      </c>
      <c r="B195">
        <f t="shared" si="39"/>
        <v>0.47953635279284879</v>
      </c>
      <c r="C195">
        <f t="shared" si="40"/>
        <v>35.677504647787906</v>
      </c>
      <c r="D195">
        <f t="shared" si="41"/>
        <v>1.5356001265302467E-16</v>
      </c>
      <c r="E195" s="7">
        <f t="shared" si="42"/>
        <v>0.99999999999999967</v>
      </c>
      <c r="F195">
        <f t="shared" si="43"/>
        <v>0</v>
      </c>
      <c r="H195" s="1">
        <f t="shared" si="44"/>
        <v>7.1293377783411422E-23</v>
      </c>
      <c r="I195" s="33">
        <f t="shared" si="45"/>
        <v>0.99653891687782437</v>
      </c>
      <c r="J195" s="1">
        <f t="shared" si="46"/>
        <v>3.4610831221756344E-3</v>
      </c>
    </row>
    <row r="196" spans="1:10" x14ac:dyDescent="0.25">
      <c r="A196">
        <f t="shared" si="38"/>
        <v>187</v>
      </c>
      <c r="B196">
        <f t="shared" si="39"/>
        <v>0.48340877468413568</v>
      </c>
      <c r="C196">
        <f t="shared" si="40"/>
        <v>36.158976346373322</v>
      </c>
      <c r="D196">
        <f t="shared" si="41"/>
        <v>9.5646840997704694E-17</v>
      </c>
      <c r="E196" s="7">
        <f t="shared" si="42"/>
        <v>0.99999999999999978</v>
      </c>
      <c r="F196">
        <f t="shared" si="43"/>
        <v>0</v>
      </c>
      <c r="H196" s="1">
        <f t="shared" si="44"/>
        <v>3.7177238635931698E-23</v>
      </c>
      <c r="I196" s="33">
        <f t="shared" si="45"/>
        <v>0.99653891687782437</v>
      </c>
      <c r="J196" s="1">
        <f t="shared" si="46"/>
        <v>3.4610831221756344E-3</v>
      </c>
    </row>
    <row r="197" spans="1:10" x14ac:dyDescent="0.25">
      <c r="A197">
        <f t="shared" si="38"/>
        <v>188</v>
      </c>
      <c r="B197">
        <f t="shared" si="39"/>
        <v>0.48729156453644584</v>
      </c>
      <c r="C197">
        <f t="shared" si="40"/>
        <v>36.644325653140726</v>
      </c>
      <c r="D197">
        <f t="shared" si="41"/>
        <v>5.9341766340143169E-17</v>
      </c>
      <c r="E197" s="7">
        <f t="shared" si="42"/>
        <v>0.99999999999999989</v>
      </c>
      <c r="F197">
        <f t="shared" si="43"/>
        <v>0</v>
      </c>
      <c r="H197" s="1">
        <f t="shared" si="44"/>
        <v>1.930078038284881E-23</v>
      </c>
      <c r="I197" s="33">
        <f t="shared" si="45"/>
        <v>0.99653891687782437</v>
      </c>
      <c r="J197" s="1">
        <f t="shared" si="46"/>
        <v>3.4610831221756344E-3</v>
      </c>
    </row>
    <row r="198" spans="1:10" x14ac:dyDescent="0.25">
      <c r="A198">
        <f t="shared" si="38"/>
        <v>189</v>
      </c>
      <c r="B198">
        <f t="shared" si="39"/>
        <v>0.49118469473845305</v>
      </c>
      <c r="C198">
        <f t="shared" si="40"/>
        <v>37.133562922227028</v>
      </c>
      <c r="D198">
        <f t="shared" si="41"/>
        <v>3.6672739645715584E-17</v>
      </c>
      <c r="E198" s="7">
        <f t="shared" si="42"/>
        <v>0.99999999999999989</v>
      </c>
      <c r="F198">
        <f t="shared" si="43"/>
        <v>0</v>
      </c>
      <c r="H198" s="1">
        <f t="shared" si="44"/>
        <v>9.9756777471402167E-24</v>
      </c>
      <c r="I198" s="33">
        <f t="shared" si="45"/>
        <v>0.99653891687782437</v>
      </c>
      <c r="J198" s="1">
        <f t="shared" si="46"/>
        <v>3.4610831221756344E-3</v>
      </c>
    </row>
    <row r="199" spans="1:10" x14ac:dyDescent="0.25">
      <c r="A199">
        <f t="shared" si="38"/>
        <v>190</v>
      </c>
      <c r="B199">
        <f t="shared" si="39"/>
        <v>0.49508813789826128</v>
      </c>
      <c r="C199">
        <f t="shared" si="40"/>
        <v>37.626698480267827</v>
      </c>
      <c r="D199">
        <f t="shared" si="41"/>
        <v>2.2574336720541141E-17</v>
      </c>
      <c r="E199" s="7">
        <f t="shared" si="42"/>
        <v>1</v>
      </c>
      <c r="F199">
        <f t="shared" si="43"/>
        <v>0</v>
      </c>
      <c r="H199" s="1">
        <f t="shared" si="44"/>
        <v>5.1331003646106406E-24</v>
      </c>
      <c r="I199" s="33">
        <f t="shared" si="45"/>
        <v>0.99653891687782437</v>
      </c>
      <c r="J199" s="1">
        <f t="shared" si="46"/>
        <v>3.4610831221756344E-3</v>
      </c>
    </row>
    <row r="200" spans="1:10" x14ac:dyDescent="0.25">
      <c r="A200">
        <f t="shared" si="38"/>
        <v>191</v>
      </c>
      <c r="B200">
        <f t="shared" si="39"/>
        <v>0.4990018668405149</v>
      </c>
      <c r="C200">
        <f t="shared" si="40"/>
        <v>38.123742626615318</v>
      </c>
      <c r="D200">
        <f t="shared" si="41"/>
        <v>1.3841116310407307E-17</v>
      </c>
      <c r="E200" s="7">
        <f t="shared" si="42"/>
        <v>1</v>
      </c>
      <c r="F200">
        <f t="shared" si="43"/>
        <v>0</v>
      </c>
      <c r="H200" s="1">
        <f t="shared" si="44"/>
        <v>2.6295831168463186E-24</v>
      </c>
      <c r="I200" s="33">
        <f t="shared" si="45"/>
        <v>0.99653891687782437</v>
      </c>
      <c r="J200" s="1">
        <f t="shared" si="46"/>
        <v>3.4610831221756344E-3</v>
      </c>
    </row>
    <row r="201" spans="1:10" x14ac:dyDescent="0.25">
      <c r="A201">
        <f t="shared" si="38"/>
        <v>192</v>
      </c>
      <c r="B201">
        <f t="shared" si="39"/>
        <v>0.50292585460356054</v>
      </c>
      <c r="C201">
        <f t="shared" si="40"/>
        <v>38.624705633553432</v>
      </c>
      <c r="D201">
        <f t="shared" si="41"/>
        <v>8.4529332747332872E-18</v>
      </c>
      <c r="E201" s="7">
        <f t="shared" si="42"/>
        <v>1</v>
      </c>
      <c r="F201">
        <f t="shared" si="43"/>
        <v>0</v>
      </c>
      <c r="H201" s="1">
        <f t="shared" si="44"/>
        <v>1.3411083047311441E-24</v>
      </c>
      <c r="I201" s="33">
        <f t="shared" si="45"/>
        <v>0.99653891687782437</v>
      </c>
      <c r="J201" s="1">
        <f t="shared" si="46"/>
        <v>3.4610831221756344E-3</v>
      </c>
    </row>
    <row r="202" spans="1:10" x14ac:dyDescent="0.25">
      <c r="A202">
        <f t="shared" si="38"/>
        <v>193</v>
      </c>
      <c r="B202">
        <f t="shared" ref="B202:B209" si="47">($B$4/($C$4^$B$4))*((A202-$G$1)^($B$4-1))</f>
        <v>0.50686007443666015</v>
      </c>
      <c r="C202">
        <f t="shared" ref="C202:C209" si="48">((A202-$G$1)/$C$4)^$B$4</f>
        <v>39.12959774651015</v>
      </c>
      <c r="D202">
        <f t="shared" ref="D202:D209" si="49">EXP(-C202)*B202</f>
        <v>5.1418535463669613E-18</v>
      </c>
      <c r="E202" s="7">
        <f t="shared" ref="E202:E209" si="50">1-EXP(-((A202/$C$4)^$B$4))</f>
        <v>1</v>
      </c>
      <c r="F202">
        <f t="shared" ref="F202:F209" si="51">1-E202</f>
        <v>0</v>
      </c>
      <c r="H202" s="1">
        <f t="shared" ref="H202:H209" si="52">_xlfn.NORM.DIST(A202,$D$4,$J$7,FALSE)</f>
        <v>6.8094275472206138E-25</v>
      </c>
      <c r="I202" s="33">
        <f t="shared" ref="I202:I209" si="53">H202+I201</f>
        <v>0.99653891687782437</v>
      </c>
      <c r="J202" s="1">
        <f t="shared" ref="J202:J209" si="54">1-I202</f>
        <v>3.4610831221756344E-3</v>
      </c>
    </row>
    <row r="203" spans="1:10" x14ac:dyDescent="0.25">
      <c r="A203">
        <f t="shared" ref="A203:A209" si="55">A202+1</f>
        <v>194</v>
      </c>
      <c r="B203">
        <f t="shared" si="47"/>
        <v>0.51080449979725506</v>
      </c>
      <c r="C203">
        <f t="shared" si="48"/>
        <v>39.638429184266968</v>
      </c>
      <c r="D203">
        <f t="shared" si="49"/>
        <v>3.115327066742324E-18</v>
      </c>
      <c r="E203" s="7">
        <f t="shared" si="50"/>
        <v>1</v>
      </c>
      <c r="F203">
        <f t="shared" si="51"/>
        <v>0</v>
      </c>
      <c r="H203" s="1">
        <f t="shared" si="52"/>
        <v>3.442129117377221E-25</v>
      </c>
      <c r="I203" s="33">
        <f t="shared" si="53"/>
        <v>0.99653891687782437</v>
      </c>
      <c r="J203" s="1">
        <f t="shared" si="54"/>
        <v>3.4610831221756344E-3</v>
      </c>
    </row>
    <row r="204" spans="1:10" x14ac:dyDescent="0.25">
      <c r="A204">
        <f t="shared" si="55"/>
        <v>195</v>
      </c>
      <c r="B204">
        <f t="shared" si="47"/>
        <v>0.51475910434828065</v>
      </c>
      <c r="C204">
        <f t="shared" si="48"/>
        <v>40.151210139165897</v>
      </c>
      <c r="D204">
        <f t="shared" si="49"/>
        <v>1.8799878018221601E-18</v>
      </c>
      <c r="E204" s="7">
        <f t="shared" si="50"/>
        <v>1</v>
      </c>
      <c r="F204">
        <f t="shared" si="51"/>
        <v>0</v>
      </c>
      <c r="H204" s="1">
        <f t="shared" si="52"/>
        <v>1.7322617391705477E-25</v>
      </c>
      <c r="I204" s="33">
        <f t="shared" si="53"/>
        <v>0.99653891687782437</v>
      </c>
      <c r="J204" s="1">
        <f t="shared" si="54"/>
        <v>3.4610831221756344E-3</v>
      </c>
    </row>
    <row r="205" spans="1:10" x14ac:dyDescent="0.25">
      <c r="A205">
        <f t="shared" si="55"/>
        <v>196</v>
      </c>
      <c r="B205">
        <f t="shared" si="47"/>
        <v>0.51872386195552755</v>
      </c>
      <c r="C205">
        <f t="shared" si="48"/>
        <v>40.667950777313379</v>
      </c>
      <c r="D205">
        <f t="shared" si="49"/>
        <v>1.1299770257026941E-18</v>
      </c>
      <c r="E205" s="7">
        <f t="shared" si="50"/>
        <v>1</v>
      </c>
      <c r="F205">
        <f t="shared" si="51"/>
        <v>0</v>
      </c>
      <c r="H205" s="1">
        <f t="shared" si="52"/>
        <v>8.6789996629293599E-26</v>
      </c>
      <c r="I205" s="33">
        <f t="shared" si="53"/>
        <v>0.99653891687782437</v>
      </c>
      <c r="J205" s="1">
        <f t="shared" si="54"/>
        <v>3.4610831221756344E-3</v>
      </c>
    </row>
    <row r="206" spans="1:10" x14ac:dyDescent="0.25">
      <c r="A206">
        <f t="shared" si="55"/>
        <v>197</v>
      </c>
      <c r="B206">
        <f t="shared" si="47"/>
        <v>0.52269874668505323</v>
      </c>
      <c r="C206">
        <f t="shared" si="48"/>
        <v>41.18866123878216</v>
      </c>
      <c r="D206">
        <f t="shared" si="49"/>
        <v>6.7646162692672119E-19</v>
      </c>
      <c r="E206" s="7">
        <f t="shared" si="50"/>
        <v>1</v>
      </c>
      <c r="F206">
        <f t="shared" si="51"/>
        <v>0</v>
      </c>
      <c r="H206" s="1">
        <f t="shared" si="52"/>
        <v>4.3290802059208108E-26</v>
      </c>
      <c r="I206" s="33">
        <f t="shared" si="53"/>
        <v>0.99653891687782437</v>
      </c>
      <c r="J206" s="1">
        <f t="shared" si="54"/>
        <v>3.4610831221756344E-3</v>
      </c>
    </row>
    <row r="207" spans="1:10" x14ac:dyDescent="0.25">
      <c r="A207">
        <f t="shared" si="55"/>
        <v>198</v>
      </c>
      <c r="B207">
        <f t="shared" si="47"/>
        <v>0.52668373280063185</v>
      </c>
      <c r="C207">
        <f t="shared" si="48"/>
        <v>41.71335163781</v>
      </c>
      <c r="D207">
        <f t="shared" si="49"/>
        <v>4.0334016063053478E-19</v>
      </c>
      <c r="E207" s="7">
        <f t="shared" si="50"/>
        <v>1</v>
      </c>
      <c r="F207">
        <f t="shared" si="51"/>
        <v>0</v>
      </c>
      <c r="H207" s="1">
        <f t="shared" si="52"/>
        <v>2.1497670157061091E-26</v>
      </c>
      <c r="I207" s="33">
        <f t="shared" si="53"/>
        <v>0.99653891687782437</v>
      </c>
      <c r="J207" s="1">
        <f t="shared" si="54"/>
        <v>3.4610831221756344E-3</v>
      </c>
    </row>
    <row r="208" spans="1:10" x14ac:dyDescent="0.25">
      <c r="A208">
        <f t="shared" si="55"/>
        <v>199</v>
      </c>
      <c r="B208">
        <f t="shared" si="47"/>
        <v>0.53067879476126012</v>
      </c>
      <c r="C208">
        <f t="shared" si="48"/>
        <v>42.242032062996309</v>
      </c>
      <c r="D208">
        <f t="shared" si="49"/>
        <v>2.3952469994344723E-19</v>
      </c>
      <c r="E208" s="7">
        <f t="shared" si="50"/>
        <v>1</v>
      </c>
      <c r="F208">
        <f t="shared" si="51"/>
        <v>0</v>
      </c>
      <c r="H208" s="1">
        <f t="shared" si="52"/>
        <v>1.0628132507937537E-26</v>
      </c>
      <c r="I208" s="33">
        <f t="shared" si="53"/>
        <v>0.99653891687782437</v>
      </c>
      <c r="J208" s="1">
        <f t="shared" si="54"/>
        <v>3.4610831221756344E-3</v>
      </c>
    </row>
    <row r="209" spans="1:10" x14ac:dyDescent="0.25">
      <c r="A209">
        <f t="shared" si="55"/>
        <v>200</v>
      </c>
      <c r="B209">
        <f t="shared" si="47"/>
        <v>0.53468390721869996</v>
      </c>
      <c r="C209">
        <f t="shared" si="48"/>
        <v>42.774712577495997</v>
      </c>
      <c r="D209">
        <f t="shared" si="49"/>
        <v>1.4166921113625511E-19</v>
      </c>
      <c r="E209" s="7">
        <f t="shared" si="50"/>
        <v>1</v>
      </c>
      <c r="F209">
        <f t="shared" si="51"/>
        <v>0</v>
      </c>
      <c r="H209" s="1">
        <f t="shared" si="52"/>
        <v>5.2310916372662803E-27</v>
      </c>
      <c r="I209" s="33">
        <f t="shared" si="53"/>
        <v>0.99653891687782437</v>
      </c>
      <c r="J209" s="1">
        <f t="shared" si="54"/>
        <v>3.4610831221756344E-3</v>
      </c>
    </row>
    <row r="210" spans="1:10" x14ac:dyDescent="0.25">
      <c r="E210" s="7"/>
      <c r="H210" s="1"/>
      <c r="I210" s="33"/>
      <c r="J210" s="1"/>
    </row>
    <row r="211" spans="1:10" x14ac:dyDescent="0.25">
      <c r="E211" s="7"/>
      <c r="H211" s="1"/>
      <c r="I211" s="33"/>
      <c r="J211" s="1"/>
    </row>
    <row r="212" spans="1:10" x14ac:dyDescent="0.25">
      <c r="E212" s="7"/>
      <c r="H212" s="1"/>
      <c r="I212" s="33"/>
      <c r="J212" s="1"/>
    </row>
    <row r="213" spans="1:10" x14ac:dyDescent="0.25">
      <c r="E213" s="7"/>
      <c r="H213" s="1"/>
      <c r="I213" s="33"/>
      <c r="J213" s="1"/>
    </row>
    <row r="214" spans="1:10" x14ac:dyDescent="0.25">
      <c r="E214" s="7"/>
      <c r="H214" s="1"/>
      <c r="I214" s="33"/>
      <c r="J214" s="1"/>
    </row>
    <row r="215" spans="1:10" x14ac:dyDescent="0.25">
      <c r="E215" s="7"/>
      <c r="H215" s="1"/>
      <c r="I215" s="33"/>
      <c r="J215" s="1"/>
    </row>
    <row r="216" spans="1:10" x14ac:dyDescent="0.25">
      <c r="E216" s="7"/>
      <c r="H216" s="1"/>
      <c r="I216" s="33"/>
      <c r="J216" s="1"/>
    </row>
    <row r="217" spans="1:10" x14ac:dyDescent="0.25">
      <c r="E217" s="7"/>
      <c r="H217" s="1"/>
      <c r="I217" s="33"/>
      <c r="J217" s="1"/>
    </row>
    <row r="218" spans="1:10" x14ac:dyDescent="0.25">
      <c r="E218" s="7"/>
      <c r="H218" s="1"/>
      <c r="I218" s="33"/>
      <c r="J218" s="1"/>
    </row>
    <row r="219" spans="1:10" x14ac:dyDescent="0.25">
      <c r="E219" s="7"/>
      <c r="H219" s="1"/>
      <c r="I219" s="33"/>
      <c r="J219" s="1"/>
    </row>
    <row r="220" spans="1:10" x14ac:dyDescent="0.25">
      <c r="E220" s="7"/>
      <c r="H220" s="1"/>
      <c r="I220" s="33"/>
      <c r="J220" s="1"/>
    </row>
    <row r="221" spans="1:10" x14ac:dyDescent="0.25">
      <c r="E221" s="7"/>
      <c r="H221" s="1"/>
      <c r="I221" s="33"/>
      <c r="J221" s="1"/>
    </row>
    <row r="222" spans="1:10" x14ac:dyDescent="0.25">
      <c r="E222" s="7"/>
      <c r="H222" s="1"/>
      <c r="I222" s="33"/>
      <c r="J222" s="1"/>
    </row>
    <row r="223" spans="1:10" x14ac:dyDescent="0.25">
      <c r="E223" s="7"/>
      <c r="H223" s="1"/>
      <c r="I223" s="33"/>
      <c r="J223" s="1"/>
    </row>
    <row r="224" spans="1:10" x14ac:dyDescent="0.25">
      <c r="E224" s="7"/>
      <c r="H224" s="1"/>
      <c r="I224" s="33"/>
      <c r="J224" s="1"/>
    </row>
    <row r="225" spans="5:10" x14ac:dyDescent="0.25">
      <c r="E225" s="7"/>
      <c r="H225" s="1"/>
      <c r="I225" s="33"/>
      <c r="J225" s="1"/>
    </row>
    <row r="226" spans="5:10" x14ac:dyDescent="0.25">
      <c r="E226" s="7"/>
      <c r="H226" s="1"/>
      <c r="I226" s="33"/>
      <c r="J226" s="1"/>
    </row>
    <row r="227" spans="5:10" x14ac:dyDescent="0.25">
      <c r="E227" s="7"/>
      <c r="H227" s="1"/>
      <c r="I227" s="33"/>
      <c r="J227" s="1"/>
    </row>
    <row r="228" spans="5:10" x14ac:dyDescent="0.25">
      <c r="E228" s="7"/>
      <c r="H228" s="1"/>
      <c r="I228" s="33"/>
      <c r="J228" s="1"/>
    </row>
    <row r="229" spans="5:10" x14ac:dyDescent="0.25">
      <c r="E229" s="7"/>
      <c r="H229" s="1"/>
      <c r="I229" s="33"/>
      <c r="J229" s="1"/>
    </row>
    <row r="230" spans="5:10" x14ac:dyDescent="0.25">
      <c r="E230" s="7"/>
      <c r="H230" s="1"/>
      <c r="I230" s="33"/>
      <c r="J230" s="1"/>
    </row>
    <row r="231" spans="5:10" x14ac:dyDescent="0.25">
      <c r="E231" s="7"/>
      <c r="H231" s="1"/>
      <c r="I231" s="33"/>
      <c r="J231" s="1"/>
    </row>
    <row r="232" spans="5:10" x14ac:dyDescent="0.25">
      <c r="E232" s="7"/>
      <c r="H232" s="1"/>
      <c r="I232" s="33"/>
      <c r="J232" s="1"/>
    </row>
    <row r="233" spans="5:10" x14ac:dyDescent="0.25">
      <c r="E233" s="7"/>
      <c r="H233" s="1"/>
      <c r="I233" s="33"/>
      <c r="J233" s="1"/>
    </row>
    <row r="234" spans="5:10" x14ac:dyDescent="0.25">
      <c r="E234" s="7"/>
      <c r="H234" s="1"/>
      <c r="I234" s="33"/>
      <c r="J234" s="1"/>
    </row>
    <row r="235" spans="5:10" x14ac:dyDescent="0.25">
      <c r="E235" s="7"/>
      <c r="H235" s="1"/>
      <c r="I235" s="33"/>
      <c r="J235" s="1"/>
    </row>
    <row r="236" spans="5:10" x14ac:dyDescent="0.25">
      <c r="E236" s="7"/>
      <c r="H236" s="1"/>
      <c r="I236" s="33"/>
      <c r="J236" s="1"/>
    </row>
    <row r="237" spans="5:10" x14ac:dyDescent="0.25">
      <c r="E237" s="7"/>
      <c r="H237" s="1"/>
      <c r="I237" s="33"/>
      <c r="J237" s="1"/>
    </row>
    <row r="238" spans="5:10" x14ac:dyDescent="0.25">
      <c r="E238" s="7"/>
      <c r="H238" s="1"/>
      <c r="I238" s="33"/>
      <c r="J238" s="1"/>
    </row>
    <row r="239" spans="5:10" x14ac:dyDescent="0.25">
      <c r="E239" s="7"/>
      <c r="H239" s="1"/>
      <c r="I239" s="33"/>
      <c r="J239" s="1"/>
    </row>
  </sheetData>
  <pageMargins left="0.7" right="0.7" top="0.75" bottom="0.75" header="0.3" footer="0.3"/>
  <pageSetup orientation="portrait" horizontalDpi="1200" verticalDpi="1200"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19</vt:i4>
      </vt:variant>
    </vt:vector>
  </HeadingPairs>
  <TitlesOfParts>
    <vt:vector size="19" baseType="lpstr">
      <vt:lpstr>INFO</vt:lpstr>
      <vt:lpstr>Results</vt:lpstr>
      <vt:lpstr>Population</vt:lpstr>
      <vt:lpstr>yr1</vt:lpstr>
      <vt:lpstr>yr2</vt:lpstr>
      <vt:lpstr>yr3</vt:lpstr>
      <vt:lpstr>yr4</vt:lpstr>
      <vt:lpstr>yr5</vt:lpstr>
      <vt:lpstr>yr6</vt:lpstr>
      <vt:lpstr>yr7</vt:lpstr>
      <vt:lpstr>yr8</vt:lpstr>
      <vt:lpstr>yr9</vt:lpstr>
      <vt:lpstr>yr10</vt:lpstr>
      <vt:lpstr>Substitution_residential</vt:lpstr>
      <vt:lpstr>Substitution_commercial</vt:lpstr>
      <vt:lpstr>Substitution_total</vt:lpstr>
      <vt:lpstr>inflow_driven_model</vt:lpstr>
      <vt:lpstr>stock_driven_model</vt:lpstr>
      <vt:lpstr>lifetimes</vt:lpstr>
    </vt:vector>
  </TitlesOfParts>
  <Company>Universiteit Leiden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Deetman, S.P.</dc:creator>
  <cp:lastModifiedBy>Admin</cp:lastModifiedBy>
  <dcterms:created xsi:type="dcterms:W3CDTF">2014-03-03T20:16:46Z</dcterms:created>
  <dcterms:modified xsi:type="dcterms:W3CDTF">2022-11-30T13:47:40Z</dcterms:modified>
</cp:coreProperties>
</file>